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1595"/>
  </bookViews>
  <sheets>
    <sheet name="FLL Overview 2018 to Sept 2020" sheetId="9" r:id="rId1"/>
    <sheet name="2018 FLLC Checking" sheetId="4" r:id="rId2"/>
    <sheet name="2019  FLLC Checking" sheetId="5" r:id="rId3"/>
    <sheet name="2020 FLLC Checking" sheetId="6" r:id="rId4"/>
    <sheet name="2018 FLLC Dock Project" sheetId="1" r:id="rId5"/>
    <sheet name="2020 FLLC Dock Project" sheetId="3" r:id="rId6"/>
    <sheet name="2019 FLLC Dock Project" sheetId="2" r:id="rId7"/>
    <sheet name="2018 to 2020 Pacific Built" sheetId="8" r:id="rId8"/>
    <sheet name="Road Account" sheetId="7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C20" i="8"/>
  <c r="E13" i="8"/>
  <c r="E22" i="8" s="1"/>
  <c r="E26" i="8" s="1"/>
  <c r="C13" i="8"/>
  <c r="B26" i="7" l="1"/>
  <c r="B14" i="7"/>
  <c r="C80" i="4" l="1"/>
  <c r="C76" i="4"/>
  <c r="C65" i="6"/>
  <c r="C56" i="6"/>
  <c r="C61" i="6" s="1"/>
  <c r="D47" i="6"/>
  <c r="I18" i="6" l="1"/>
  <c r="D34" i="4" l="1"/>
  <c r="C38" i="4"/>
  <c r="D23" i="4"/>
  <c r="F9" i="4"/>
  <c r="F12" i="4" s="1"/>
  <c r="B42" i="2" l="1"/>
  <c r="B14" i="3"/>
  <c r="H17" i="3"/>
  <c r="F36" i="3"/>
  <c r="L18" i="3"/>
  <c r="D20" i="3"/>
  <c r="D16" i="3"/>
  <c r="J13" i="3"/>
  <c r="F11" i="3"/>
  <c r="F13" i="3" s="1"/>
  <c r="F16" i="3" s="1"/>
  <c r="F20" i="3" s="1"/>
  <c r="F24" i="3" s="1"/>
  <c r="F27" i="3" s="1"/>
  <c r="F31" i="3" s="1"/>
  <c r="D11" i="3"/>
  <c r="D24" i="3" l="1"/>
  <c r="D40" i="2" l="1"/>
  <c r="J12" i="1"/>
  <c r="H12" i="1"/>
  <c r="F20" i="1"/>
  <c r="D10" i="1"/>
  <c r="D13" i="1" s="1"/>
  <c r="D16" i="1" s="1"/>
  <c r="D19" i="1" s="1"/>
  <c r="D22" i="1" s="1"/>
  <c r="D25" i="1" s="1"/>
  <c r="D29" i="1" s="1"/>
  <c r="D34" i="1" s="1"/>
  <c r="D37" i="1" s="1"/>
  <c r="D43" i="1" s="1"/>
  <c r="D45" i="1" s="1"/>
  <c r="D48" i="1" s="1"/>
</calcChain>
</file>

<file path=xl/sharedStrings.xml><?xml version="1.0" encoding="utf-8"?>
<sst xmlns="http://schemas.openxmlformats.org/spreadsheetml/2006/main" count="366" uniqueCount="244">
  <si>
    <t>FALLEN LEAF LAKEVIEW CORPORATION</t>
  </si>
  <si>
    <t>BANK</t>
  </si>
  <si>
    <t>RECONCILE</t>
  </si>
  <si>
    <t xml:space="preserve">BANK </t>
  </si>
  <si>
    <t>DEPOSIT</t>
  </si>
  <si>
    <t>DEPOSITS</t>
  </si>
  <si>
    <t>BALANCE</t>
  </si>
  <si>
    <t>INTEREST</t>
  </si>
  <si>
    <t>TOTAL</t>
  </si>
  <si>
    <t>CHECKS AND BANK FEE</t>
  </si>
  <si>
    <t>EXPENSES 2018</t>
  </si>
  <si>
    <t>EXPENSES 2019</t>
  </si>
  <si>
    <t>DETAIL</t>
  </si>
  <si>
    <t>FINANCIAL INFORMATION 2018-2020</t>
  </si>
  <si>
    <t>DOCK 2018</t>
  </si>
  <si>
    <t>Beginning balance 01/01/2018:</t>
  </si>
  <si>
    <t>Ending balance 12/31/2018:</t>
  </si>
  <si>
    <t>Beginning balance 01/01/2019:</t>
  </si>
  <si>
    <t>DOCK 2019</t>
  </si>
  <si>
    <t>Total deposits 2019:</t>
  </si>
  <si>
    <t>Total interest 2019:</t>
  </si>
  <si>
    <t>Total expenses 2019:</t>
  </si>
  <si>
    <t>Ending balance 12/31/2019:</t>
  </si>
  <si>
    <t>DOCK 2020</t>
  </si>
  <si>
    <t>Assessments collected</t>
  </si>
  <si>
    <t>Interest earned</t>
  </si>
  <si>
    <t xml:space="preserve"> Expenses paid </t>
  </si>
  <si>
    <t>EXPENSES 2020</t>
  </si>
  <si>
    <t>Beginning balance 01/01/2020</t>
  </si>
  <si>
    <t>Balance 09/06/2020</t>
  </si>
  <si>
    <t xml:space="preserve">     </t>
  </si>
  <si>
    <t>(formula)</t>
  </si>
  <si>
    <t>Total deposits 2018:</t>
  </si>
  <si>
    <t>Total interest 2018:</t>
  </si>
  <si>
    <t>Total expenses 2018:</t>
  </si>
  <si>
    <t>Beginning</t>
  </si>
  <si>
    <t>CHECK PAID TO</t>
  </si>
  <si>
    <t>DATE</t>
  </si>
  <si>
    <t>AMOUNT</t>
  </si>
  <si>
    <t>FOR</t>
  </si>
  <si>
    <t>Checks/ACH</t>
  </si>
  <si>
    <t>ACH</t>
  </si>
  <si>
    <t>HARLAN CLARK</t>
  </si>
  <si>
    <t>CHECKS AUTO PAID</t>
  </si>
  <si>
    <t>PAY PAL BANK VERIFICATION</t>
  </si>
  <si>
    <t>BANK VERIFICATION FOR CREATION OF PAY PAL ACCOUNT</t>
  </si>
  <si>
    <t>Deposits</t>
  </si>
  <si>
    <t>MC DOWALL AND KEENEY</t>
  </si>
  <si>
    <t>LIABILITY INSURANCE</t>
  </si>
  <si>
    <t>Interest</t>
  </si>
  <si>
    <t>LIABILITY INSURANCE D &amp; O</t>
  </si>
  <si>
    <t>Ending</t>
  </si>
  <si>
    <t>FALLEN LEAF MUTUAL WATER COMPANY</t>
  </si>
  <si>
    <t>ANNUAL DUES</t>
  </si>
  <si>
    <t>SECRETARY OF STATE--CALIFORNIA</t>
  </si>
  <si>
    <t>FORM S1-100</t>
  </si>
  <si>
    <t>VOID</t>
  </si>
  <si>
    <t>CHECK VOIDED</t>
  </si>
  <si>
    <t>ROAD FUND ACCOUNT</t>
  </si>
  <si>
    <t>DUES CHECKS INCL DONATION TO ROAD FUND; DONATIONS MOVED TO ROAD ACCT.</t>
  </si>
  <si>
    <t>Bank ending</t>
  </si>
  <si>
    <t>DR. TOM BARBER</t>
  </si>
  <si>
    <t>ELECTRICITY DR. BARBER ALLOWS FLLC TO USE HIS ELECTRICITY</t>
  </si>
  <si>
    <t>Outstanding</t>
  </si>
  <si>
    <t>FRANCES FARMER</t>
  </si>
  <si>
    <t>REIMBURSE PO BOX RENT-FF PAID THE POB RENT FOR BOX 212, DRYTOWN, 95699</t>
  </si>
  <si>
    <t>Reconcile</t>
  </si>
  <si>
    <t>CL RAFFETY, CPA, EL DORADO COUNTY</t>
  </si>
  <si>
    <t>PROPERTY TAX</t>
  </si>
  <si>
    <t>CONTRACT FOR BOOK KEEPING</t>
  </si>
  <si>
    <t>CHARLES OSBORNE</t>
  </si>
  <si>
    <t>ANNUAL FEE FOR WEBSITE</t>
  </si>
  <si>
    <t>FALLEN LEAF HOMEOWNERS ASSOC.</t>
  </si>
  <si>
    <t>DUES FOR WINTER SECURITY PATROL--CHECKS PROPERTY AND DOCK</t>
  </si>
  <si>
    <t>Balances Pay Pal verification--see 03/13 ACH above</t>
  </si>
  <si>
    <t>Janet-road fund-reimbursement for gravel</t>
  </si>
  <si>
    <t>$10400 dues and late fees; $51.72 road fund reimbursement; $.18 Pay Pal verif.</t>
  </si>
  <si>
    <t>FALLEN LEAF LAKEVIEW CORP.</t>
  </si>
  <si>
    <t>ACCT# 2930028006</t>
  </si>
  <si>
    <t>SCHOOLS FINANCIAL CREDIT UNION</t>
  </si>
  <si>
    <t>12/31/18</t>
  </si>
  <si>
    <t>BANKING FOR EVERYONE-ID00</t>
  </si>
  <si>
    <t>(Interest paid was $14.86)</t>
  </si>
  <si>
    <t>SUPERSHARE ACCOUNT-ID04</t>
  </si>
  <si>
    <t>(Interest paid was $38,27)</t>
  </si>
  <si>
    <t>TOTAL INTEREST:  $53.13</t>
  </si>
  <si>
    <t>There was no activity in 2018.</t>
  </si>
  <si>
    <t>Subtotal</t>
  </si>
  <si>
    <t>CK#</t>
  </si>
  <si>
    <t>JAN</t>
  </si>
  <si>
    <t>FALLEN LEAF MUTUAL WATER CO., INC.</t>
  </si>
  <si>
    <t>FEB</t>
  </si>
  <si>
    <t>SCHOOLS FINANCIAL CREDIT UNION #100</t>
  </si>
  <si>
    <t>TO KEEP ACCOUNT OPEN</t>
  </si>
  <si>
    <t>MAR</t>
  </si>
  <si>
    <t>SCHOOLS FINANCIAL CREDIT UNION #104</t>
  </si>
  <si>
    <t>MCDOWELL AND KEENEY INSURANCE</t>
  </si>
  <si>
    <t>DIRECTORS/OFFICERS INSURANCE</t>
  </si>
  <si>
    <t>APRIL</t>
  </si>
  <si>
    <t>MAY</t>
  </si>
  <si>
    <t>CATHY CASTILLO, CPA</t>
  </si>
  <si>
    <t>CPA FEES FOR GOVERNMENT FILING</t>
  </si>
  <si>
    <t>DEPOSIT DUES PAID</t>
  </si>
  <si>
    <t>JUNE</t>
  </si>
  <si>
    <t>JULY</t>
  </si>
  <si>
    <t>AUG</t>
  </si>
  <si>
    <t>SFCU ACCOUNTS CLOSED</t>
  </si>
  <si>
    <t>SEPT</t>
  </si>
  <si>
    <t>FRANCES FARMER FOR US POSTAL SERV.</t>
  </si>
  <si>
    <t>REIMBURSEMENT FOR PO BOX</t>
  </si>
  <si>
    <t>KE COLEMAN ELDORADO CO TAX COLLECT.</t>
  </si>
  <si>
    <t xml:space="preserve">FRANCES FARMER </t>
  </si>
  <si>
    <t>FRANCES FARMER STIPEND</t>
  </si>
  <si>
    <t>OCT</t>
  </si>
  <si>
    <t>CHUCK OSBORNE WEB SITE FEE</t>
  </si>
  <si>
    <t>NOV</t>
  </si>
  <si>
    <t>HARLAN CLARK AUTO PAY FROM CKNG.</t>
  </si>
  <si>
    <t xml:space="preserve">CHECKS </t>
  </si>
  <si>
    <t>DEC</t>
  </si>
  <si>
    <t>RECONCILED W/STMT 12/21/19-01/21/20</t>
  </si>
  <si>
    <t>AUTO W/H</t>
  </si>
  <si>
    <t xml:space="preserve">Accounts were  old savings accounts </t>
  </si>
  <si>
    <t>retained as reserve funds.</t>
  </si>
  <si>
    <t>REGULAR CHECKING 2018</t>
  </si>
  <si>
    <t>REGULAR CHECKING 2019</t>
  </si>
  <si>
    <t>STARTING BALANCE 2019:</t>
  </si>
  <si>
    <t>ENDING BALANCE 2019:</t>
  </si>
  <si>
    <t>EXPENSES:</t>
  </si>
  <si>
    <t>Insurance</t>
  </si>
  <si>
    <t>Water Company Standby Fee</t>
  </si>
  <si>
    <t>Book keeping and CPA for IRS/EDD filing</t>
  </si>
  <si>
    <t>Post Office Box Fee</t>
  </si>
  <si>
    <t>Website Fee</t>
  </si>
  <si>
    <t>Checks</t>
  </si>
  <si>
    <t>Deposited to Schools Credit Union</t>
  </si>
  <si>
    <t xml:space="preserve">     to keep accounts open; later all SFCU</t>
  </si>
  <si>
    <t xml:space="preserve">     funds transferred to El Dorado Savings</t>
  </si>
  <si>
    <t xml:space="preserve"> DEPOSIT SUMMARY:</t>
  </si>
  <si>
    <t>Members' dues</t>
  </si>
  <si>
    <t>Bank Interest</t>
  </si>
  <si>
    <t>SUMMARY</t>
  </si>
  <si>
    <t>TOTAL EXPENSES:</t>
  </si>
  <si>
    <t>TOTAL INTEREST</t>
  </si>
  <si>
    <t>DUES</t>
  </si>
  <si>
    <t>McDowell/Keeny Insurance</t>
  </si>
  <si>
    <t>GENERAL LIABLITY</t>
  </si>
  <si>
    <t>Fallen Leaf Mutual Water Co.</t>
  </si>
  <si>
    <t>D/O Policy</t>
  </si>
  <si>
    <t>Binder 5/4-8/5</t>
  </si>
  <si>
    <t>Franchise Tax Board</t>
  </si>
  <si>
    <t>Cathy Castillo, CPA</t>
  </si>
  <si>
    <t>FILING GOVT FORMS</t>
  </si>
  <si>
    <t>GENERAL LIABILITY DOCK</t>
  </si>
  <si>
    <t>AUTO PAY</t>
  </si>
  <si>
    <t>IRS</t>
  </si>
  <si>
    <t>REGULAR CHECKING 2020</t>
  </si>
  <si>
    <t>Note that the bank dates for this account are to the 21st of each month.</t>
  </si>
  <si>
    <t>DEPOSIT AMOUNT</t>
  </si>
  <si>
    <t>Balance 01/01/2019:</t>
  </si>
  <si>
    <t>Balance 01/01/2020:</t>
  </si>
  <si>
    <t>ANNUAL FORM FILING</t>
  </si>
  <si>
    <t>WATER DUES</t>
  </si>
  <si>
    <t>Frances Farmer</t>
  </si>
  <si>
    <t>Electricity</t>
  </si>
  <si>
    <t>ELECTRICITY</t>
  </si>
  <si>
    <t>INSURANCE</t>
  </si>
  <si>
    <t>STATE OF CA CORP FILING</t>
  </si>
  <si>
    <t xml:space="preserve">     FEE PD ONLINE</t>
  </si>
  <si>
    <t>July and Aug.</t>
  </si>
  <si>
    <t>Dr. Tom Barber</t>
  </si>
  <si>
    <t>Void--lost in the mail</t>
  </si>
  <si>
    <t>.</t>
  </si>
  <si>
    <t>Funds transfer</t>
  </si>
  <si>
    <t>STARTING BALANCE 2020:</t>
  </si>
  <si>
    <t>ENDING BALANCE 2020:</t>
  </si>
  <si>
    <t>TOTAL DEPOSITS</t>
  </si>
  <si>
    <t>IRS and EDD Filing Fees</t>
  </si>
  <si>
    <t>DEPOSITS:</t>
  </si>
  <si>
    <t>TOTAL INTEREST:</t>
  </si>
  <si>
    <t>CPA for IRS/EDD/Sec. State filing</t>
  </si>
  <si>
    <t>STARTING BALANCE 2018:</t>
  </si>
  <si>
    <t>ENDING BALANCE 2018:</t>
  </si>
  <si>
    <t>El Dorado County Property Tax</t>
  </si>
  <si>
    <t>Secretary of State Filing Fee</t>
  </si>
  <si>
    <t>Bookkeeping</t>
  </si>
  <si>
    <t>Winter Security</t>
  </si>
  <si>
    <t>Transfer Donations to Road Account</t>
  </si>
  <si>
    <t>Pay Pal Verification</t>
  </si>
  <si>
    <t>Balance 01/01/2018:</t>
  </si>
  <si>
    <t>STATE WATER RESOURCES-CK 102</t>
  </si>
  <si>
    <t>CA DEPT FISH/WILDLIFE-CK 103</t>
  </si>
  <si>
    <t>ATTORNEYS' FEES-CK 104</t>
  </si>
  <si>
    <t>SAGAN DESIGN-CK 105</t>
  </si>
  <si>
    <t>SAGAN DESIGN-CK 106</t>
  </si>
  <si>
    <t>STATE WATER BD.-CK 107</t>
  </si>
  <si>
    <t>PACIFIC BUILT-CK 108</t>
  </si>
  <si>
    <t>PACIFIC BUILT-WIRED BECAUSE OF LARGE $$</t>
  </si>
  <si>
    <t>BANK WIRING CHG-FOR SENDING ABOVE</t>
  </si>
  <si>
    <t>FLORENCE FENCE-CK 109</t>
  </si>
  <si>
    <t>SAGAN DESIGN-CK 110</t>
  </si>
  <si>
    <t>PACIFIC BUILT-CK 111</t>
  </si>
  <si>
    <t>FLORENCE FENCE-CK 112</t>
  </si>
  <si>
    <t>PACIFIC BUILT-CK 113</t>
  </si>
  <si>
    <t>Note A/R = one installment:</t>
  </si>
  <si>
    <t>Note accounts receivable = 2 dues</t>
  </si>
  <si>
    <t>Accounts payable =  PO Box rent</t>
  </si>
  <si>
    <t>Attorneys: Bold, Polisner, Maddow, Nelson and Judson</t>
  </si>
  <si>
    <t xml:space="preserve">ROAD ACCOUNT </t>
  </si>
  <si>
    <t>(HOLDING ACCOUNT FOR EMIGRANT ROAD DONATIONS)</t>
  </si>
  <si>
    <t>Donation:</t>
  </si>
  <si>
    <t>Expense-gravel:</t>
  </si>
  <si>
    <t>Interest earned:</t>
  </si>
  <si>
    <t>Beginning balance 01/01/2020:</t>
  </si>
  <si>
    <t>Balance as of September 09/09/2020:</t>
  </si>
  <si>
    <t>FLLC</t>
  </si>
  <si>
    <t>DOCK REBUILD PROJECT WITH FINGER PIERS 2018-2020</t>
  </si>
  <si>
    <t>PACIFIC BUILT INCORPORATED</t>
  </si>
  <si>
    <t>DOCK</t>
  </si>
  <si>
    <t>DEPOSIT DUE UPON SIGNING CONTRACT</t>
  </si>
  <si>
    <t>PAID</t>
  </si>
  <si>
    <t>PAYMENT DUE PRIOR TO MOBILIZATION:  BUYS MATERIAL AND START UP</t>
  </si>
  <si>
    <t>PAYMENT DUE UPON DEMO/DISPOSAL OF CRIB COMPONENTS TO BE REMOVED</t>
  </si>
  <si>
    <t>PAYMENT DUE UPON COMPLETION OF STEEL INSTALLATION</t>
  </si>
  <si>
    <t>PAYMENT DUE UPON COMPLETION OF DECKING INSTALLATION</t>
  </si>
  <si>
    <t>FINAL PAYMENT DUE UPON COMPLETION OF CONTRACT</t>
  </si>
  <si>
    <t>FINGER PIERS</t>
  </si>
  <si>
    <t>DEPOSIT DUE UPON SIGNING OF PROPOSAL</t>
  </si>
  <si>
    <t>PAYMENT DUE PRIOR TO MOBILIZATION</t>
  </si>
  <si>
    <t>AMOUNT DUE PACIFIC BUILT PER CONTRACT</t>
  </si>
  <si>
    <t>BALANCE IN DOCK CHECKING ACCOUNT ON SEPTEMBER 09, 2020</t>
  </si>
  <si>
    <t>TENTATIVE AMOUNT REMAINING IN DOCK FUND AT END OF PROJECT</t>
  </si>
  <si>
    <t>Note:  An additional $3922 will be available when the current A/R is paid.</t>
  </si>
  <si>
    <t>FALLEN LEAF LAKEVIEW CORPORATION FINANCIAL INFORMATION FOR 2018 TO SEPTEMBER 09, 2020</t>
  </si>
  <si>
    <t>The Excel set of spreadsheets consists of the following:</t>
  </si>
  <si>
    <t xml:space="preserve">If you have questions or concerns about the information, please ask!!  </t>
  </si>
  <si>
    <t>Tab 2: Regular Checking 2018</t>
  </si>
  <si>
    <t>Tab 3: Regular Checking 2019</t>
  </si>
  <si>
    <t>Tab 4: Regular Checking 2020</t>
  </si>
  <si>
    <t>Tab:5 2018 Dock Project</t>
  </si>
  <si>
    <t>Tab:6 2019 Dock Project</t>
  </si>
  <si>
    <t>Tab:7  2020 Dock Project</t>
  </si>
  <si>
    <t>Tab 8:  Road Holding Account 2018 to date</t>
  </si>
  <si>
    <t xml:space="preserve">Attached please find the response to the request for Lakeview’s financial information starting with 2018 and continuing through the </t>
  </si>
  <si>
    <t xml:space="preserve"> current month and year, September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</si>
</sst>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u val="doubleAccounting"/>
      <sz val="11"/>
      <color rgb="FF00000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44" fontId="2" fillId="3" borderId="0" xfId="1" applyFont="1" applyFill="1"/>
    <xf numFmtId="2" fontId="0" fillId="4" borderId="0" xfId="0" applyNumberFormat="1" applyFill="1"/>
    <xf numFmtId="44" fontId="2" fillId="0" borderId="0" xfId="1" applyFont="1"/>
    <xf numFmtId="2" fontId="0" fillId="5" borderId="0" xfId="0" applyNumberFormat="1" applyFill="1"/>
    <xf numFmtId="44" fontId="2" fillId="4" borderId="0" xfId="1" applyFont="1" applyFill="1"/>
    <xf numFmtId="44" fontId="2" fillId="5" borderId="0" xfId="1" applyFont="1" applyFill="1"/>
    <xf numFmtId="2" fontId="4" fillId="0" borderId="0" xfId="0" applyNumberFormat="1" applyFont="1"/>
    <xf numFmtId="44" fontId="2" fillId="6" borderId="0" xfId="1" applyFont="1" applyFill="1"/>
    <xf numFmtId="2" fontId="0" fillId="6" borderId="0" xfId="0" applyNumberFormat="1" applyFill="1"/>
    <xf numFmtId="44" fontId="0" fillId="0" borderId="0" xfId="1" applyFont="1"/>
    <xf numFmtId="2" fontId="0" fillId="0" borderId="0" xfId="0" applyNumberFormat="1" applyFill="1"/>
    <xf numFmtId="2" fontId="5" fillId="0" borderId="0" xfId="0" applyNumberFormat="1" applyFont="1"/>
    <xf numFmtId="2" fontId="5" fillId="8" borderId="0" xfId="0" applyNumberFormat="1" applyFont="1" applyFill="1" applyAlignment="1">
      <alignment horizontal="right"/>
    </xf>
    <xf numFmtId="2" fontId="5" fillId="6" borderId="0" xfId="0" applyNumberFormat="1" applyFont="1" applyFill="1" applyAlignment="1">
      <alignment horizontal="right"/>
    </xf>
    <xf numFmtId="2" fontId="0" fillId="8" borderId="0" xfId="0" applyNumberFormat="1" applyFill="1"/>
    <xf numFmtId="0" fontId="2" fillId="0" borderId="0" xfId="0" applyFont="1" applyAlignment="1">
      <alignment horizontal="center"/>
    </xf>
    <xf numFmtId="2" fontId="0" fillId="4" borderId="0" xfId="1" applyNumberFormat="1" applyFont="1" applyFill="1"/>
    <xf numFmtId="44" fontId="5" fillId="7" borderId="0" xfId="1" applyFont="1" applyFill="1" applyAlignment="1">
      <alignment horizontal="right"/>
    </xf>
    <xf numFmtId="44" fontId="6" fillId="7" borderId="0" xfId="1" applyFont="1" applyFill="1"/>
    <xf numFmtId="44" fontId="0" fillId="7" borderId="0" xfId="1" applyFont="1" applyFill="1"/>
    <xf numFmtId="44" fontId="2" fillId="8" borderId="0" xfId="1" applyFont="1" applyFill="1"/>
    <xf numFmtId="0" fontId="2" fillId="0" borderId="0" xfId="0" applyFont="1" applyAlignment="1">
      <alignment horizontal="left"/>
    </xf>
    <xf numFmtId="2" fontId="2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44" fontId="0" fillId="0" borderId="0" xfId="1" applyFon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44" fontId="2" fillId="0" borderId="0" xfId="1" applyFont="1" applyFill="1"/>
    <xf numFmtId="2" fontId="4" fillId="0" borderId="0" xfId="0" applyNumberFormat="1" applyFont="1" applyFill="1"/>
    <xf numFmtId="0" fontId="4" fillId="0" borderId="0" xfId="0" applyFont="1" applyFill="1"/>
    <xf numFmtId="8" fontId="2" fillId="0" borderId="0" xfId="0" applyNumberFormat="1" applyFont="1" applyFill="1"/>
    <xf numFmtId="15" fontId="2" fillId="0" borderId="0" xfId="0" applyNumberFormat="1" applyFont="1"/>
    <xf numFmtId="14" fontId="2" fillId="0" borderId="0" xfId="0" applyNumberFormat="1" applyFont="1" applyAlignment="1">
      <alignment horizontal="left"/>
    </xf>
    <xf numFmtId="44" fontId="2" fillId="7" borderId="0" xfId="1" applyFont="1" applyFill="1"/>
    <xf numFmtId="44" fontId="2" fillId="7" borderId="0" xfId="1" applyFont="1" applyFill="1" applyAlignment="1">
      <alignment horizontal="right"/>
    </xf>
    <xf numFmtId="2" fontId="0" fillId="9" borderId="0" xfId="0" applyNumberFormat="1" applyFill="1"/>
    <xf numFmtId="0" fontId="2" fillId="0" borderId="0" xfId="0" applyFont="1" applyAlignment="1"/>
    <xf numFmtId="2" fontId="2" fillId="0" borderId="0" xfId="0" applyNumberFormat="1" applyFont="1" applyAlignment="1"/>
    <xf numFmtId="2" fontId="3" fillId="0" borderId="0" xfId="0" applyNumberFormat="1" applyFont="1" applyAlignment="1"/>
    <xf numFmtId="2" fontId="4" fillId="5" borderId="0" xfId="0" applyNumberFormat="1" applyFont="1" applyFill="1"/>
    <xf numFmtId="44" fontId="2" fillId="10" borderId="0" xfId="1" applyFont="1" applyFill="1"/>
    <xf numFmtId="2" fontId="4" fillId="6" borderId="0" xfId="0" applyNumberFormat="1" applyFont="1" applyFill="1"/>
    <xf numFmtId="2" fontId="0" fillId="10" borderId="0" xfId="0" applyNumberFormat="1" applyFill="1"/>
    <xf numFmtId="2" fontId="0" fillId="6" borderId="0" xfId="0" applyNumberFormat="1" applyFont="1" applyFill="1"/>
    <xf numFmtId="2" fontId="1" fillId="6" borderId="0" xfId="1" applyNumberFormat="1" applyFont="1" applyFill="1"/>
    <xf numFmtId="2" fontId="0" fillId="0" borderId="0" xfId="0" applyNumberFormat="1" applyFont="1" applyFill="1"/>
    <xf numFmtId="2" fontId="4" fillId="0" borderId="0" xfId="1" applyNumberFormat="1" applyFont="1" applyFill="1"/>
    <xf numFmtId="2" fontId="1" fillId="0" borderId="0" xfId="1" applyNumberFormat="1" applyFont="1" applyFill="1"/>
    <xf numFmtId="2" fontId="3" fillId="2" borderId="0" xfId="0" applyNumberFormat="1" applyFont="1" applyFill="1" applyAlignment="1">
      <alignment horizontal="center"/>
    </xf>
    <xf numFmtId="44" fontId="0" fillId="5" borderId="0" xfId="1" applyFont="1" applyFill="1"/>
    <xf numFmtId="44" fontId="0" fillId="3" borderId="0" xfId="1" applyFont="1" applyFill="1"/>
    <xf numFmtId="2" fontId="0" fillId="6" borderId="0" xfId="1" applyNumberFormat="1" applyFont="1" applyFill="1"/>
    <xf numFmtId="2" fontId="0" fillId="10" borderId="0" xfId="1" applyNumberFormat="1" applyFont="1" applyFill="1"/>
    <xf numFmtId="2" fontId="0" fillId="5" borderId="0" xfId="1" applyNumberFormat="1" applyFont="1" applyFill="1"/>
    <xf numFmtId="44" fontId="8" fillId="3" borderId="0" xfId="1" applyFont="1" applyFill="1"/>
    <xf numFmtId="0" fontId="0" fillId="0" borderId="0" xfId="0" applyAlignment="1">
      <alignment horizontal="right"/>
    </xf>
    <xf numFmtId="2" fontId="3" fillId="0" borderId="0" xfId="0" applyNumberFormat="1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center"/>
    </xf>
    <xf numFmtId="44" fontId="9" fillId="0" borderId="0" xfId="1" applyFont="1" applyFill="1"/>
    <xf numFmtId="0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44" fontId="2" fillId="4" borderId="0" xfId="1" applyFont="1" applyFill="1" applyAlignment="1">
      <alignment horizontal="right"/>
    </xf>
    <xf numFmtId="44" fontId="9" fillId="7" borderId="0" xfId="1" applyFont="1" applyFill="1"/>
    <xf numFmtId="44" fontId="2" fillId="3" borderId="0" xfId="0" applyNumberFormat="1" applyFont="1" applyFill="1"/>
    <xf numFmtId="44" fontId="9" fillId="3" borderId="0" xfId="1" applyFont="1" applyFill="1"/>
    <xf numFmtId="2" fontId="4" fillId="6" borderId="0" xfId="0" applyNumberFormat="1" applyFont="1" applyFill="1" applyAlignment="1">
      <alignment horizontal="right"/>
    </xf>
    <xf numFmtId="2" fontId="0" fillId="4" borderId="0" xfId="0" applyNumberFormat="1" applyFont="1" applyFill="1" applyAlignment="1">
      <alignment horizontal="right"/>
    </xf>
    <xf numFmtId="0" fontId="0" fillId="5" borderId="0" xfId="0" applyFill="1"/>
    <xf numFmtId="0" fontId="2" fillId="5" borderId="0" xfId="0" applyFont="1" applyFill="1"/>
    <xf numFmtId="8" fontId="2" fillId="3" borderId="0" xfId="0" applyNumberFormat="1" applyFont="1" applyFill="1"/>
    <xf numFmtId="0" fontId="3" fillId="9" borderId="0" xfId="0" applyFont="1" applyFill="1" applyAlignment="1">
      <alignment horizontal="center"/>
    </xf>
    <xf numFmtId="2" fontId="4" fillId="9" borderId="0" xfId="0" applyNumberFormat="1" applyFont="1" applyFill="1"/>
    <xf numFmtId="44" fontId="10" fillId="5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/>
    <xf numFmtId="44" fontId="11" fillId="3" borderId="0" xfId="1" applyFont="1" applyFill="1" applyAlignment="1">
      <alignment horizontal="center"/>
    </xf>
    <xf numFmtId="44" fontId="4" fillId="0" borderId="0" xfId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14" fontId="0" fillId="0" borderId="0" xfId="0" applyNumberFormat="1"/>
    <xf numFmtId="0" fontId="0" fillId="13" borderId="0" xfId="0" applyFill="1"/>
    <xf numFmtId="14" fontId="2" fillId="0" borderId="0" xfId="0" applyNumberFormat="1" applyFont="1"/>
    <xf numFmtId="14" fontId="0" fillId="0" borderId="0" xfId="0" applyNumberFormat="1" applyFill="1"/>
    <xf numFmtId="14" fontId="3" fillId="0" borderId="0" xfId="0" applyNumberFormat="1" applyFont="1" applyAlignment="1">
      <alignment horizontal="center"/>
    </xf>
    <xf numFmtId="14" fontId="5" fillId="0" borderId="0" xfId="0" applyNumberFormat="1" applyFont="1"/>
    <xf numFmtId="0" fontId="2" fillId="0" borderId="0" xfId="0" applyFont="1" applyFill="1" applyAlignment="1">
      <alignment horizontal="center"/>
    </xf>
    <xf numFmtId="2" fontId="0" fillId="0" borderId="0" xfId="0" applyNumberFormat="1" applyFont="1"/>
    <xf numFmtId="2" fontId="0" fillId="5" borderId="0" xfId="0" applyNumberFormat="1" applyFont="1" applyFill="1"/>
    <xf numFmtId="2" fontId="0" fillId="5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right"/>
    </xf>
    <xf numFmtId="2" fontId="5" fillId="6" borderId="0" xfId="0" applyNumberFormat="1" applyFont="1" applyFill="1"/>
    <xf numFmtId="44" fontId="12" fillId="0" borderId="0" xfId="1" applyFont="1" applyFill="1" applyAlignment="1">
      <alignment horizontal="center"/>
    </xf>
    <xf numFmtId="44" fontId="7" fillId="4" borderId="0" xfId="1" applyFont="1" applyFill="1"/>
    <xf numFmtId="44" fontId="11" fillId="6" borderId="0" xfId="1" applyFont="1" applyFill="1"/>
    <xf numFmtId="0" fontId="0" fillId="6" borderId="0" xfId="0" applyFill="1"/>
    <xf numFmtId="44" fontId="5" fillId="0" borderId="0" xfId="1" applyFont="1" applyAlignment="1">
      <alignment horizontal="right"/>
    </xf>
    <xf numFmtId="44" fontId="13" fillId="0" borderId="0" xfId="1" applyFont="1" applyAlignment="1">
      <alignment horizontal="right"/>
    </xf>
    <xf numFmtId="44" fontId="11" fillId="4" borderId="0" xfId="0" applyNumberFormat="1" applyFont="1" applyFill="1"/>
    <xf numFmtId="44" fontId="11" fillId="5" borderId="0" xfId="0" applyNumberFormat="1" applyFont="1" applyFill="1"/>
    <xf numFmtId="2" fontId="13" fillId="0" borderId="0" xfId="0" applyNumberFormat="1" applyFont="1"/>
    <xf numFmtId="44" fontId="11" fillId="0" borderId="0" xfId="1" applyFont="1" applyFill="1"/>
    <xf numFmtId="44" fontId="11" fillId="5" borderId="0" xfId="1" applyFont="1" applyFill="1"/>
    <xf numFmtId="0" fontId="11" fillId="0" borderId="0" xfId="0" applyFont="1"/>
    <xf numFmtId="44" fontId="14" fillId="7" borderId="0" xfId="1" applyFont="1" applyFill="1"/>
    <xf numFmtId="44" fontId="10" fillId="4" borderId="0" xfId="1" applyFont="1" applyFill="1"/>
    <xf numFmtId="44" fontId="10" fillId="5" borderId="0" xfId="1" applyFont="1" applyFill="1"/>
    <xf numFmtId="44" fontId="10" fillId="6" borderId="0" xfId="1" applyFont="1" applyFill="1"/>
    <xf numFmtId="14" fontId="0" fillId="0" borderId="0" xfId="0" applyNumberFormat="1" applyAlignment="1">
      <alignment horizontal="center"/>
    </xf>
    <xf numFmtId="44" fontId="2" fillId="12" borderId="0" xfId="1" applyFont="1" applyFill="1"/>
    <xf numFmtId="0" fontId="11" fillId="0" borderId="0" xfId="0" applyFont="1" applyFill="1"/>
    <xf numFmtId="44" fontId="2" fillId="11" borderId="0" xfId="1" applyFont="1" applyFill="1"/>
    <xf numFmtId="2" fontId="0" fillId="4" borderId="0" xfId="0" applyNumberFormat="1" applyFont="1" applyFill="1"/>
    <xf numFmtId="0" fontId="2" fillId="0" borderId="0" xfId="0" applyFont="1" applyFill="1" applyAlignment="1">
      <alignment horizontal="left"/>
    </xf>
    <xf numFmtId="44" fontId="0" fillId="0" borderId="0" xfId="0" applyNumberFormat="1"/>
    <xf numFmtId="0" fontId="15" fillId="0" borderId="0" xfId="0" applyFont="1" applyAlignment="1">
      <alignment horizontal="center"/>
    </xf>
    <xf numFmtId="0" fontId="15" fillId="0" borderId="0" xfId="0" applyFont="1"/>
    <xf numFmtId="44" fontId="16" fillId="0" borderId="0" xfId="1" applyFont="1"/>
    <xf numFmtId="44" fontId="4" fillId="0" borderId="0" xfId="1" applyFont="1"/>
    <xf numFmtId="44" fontId="17" fillId="6" borderId="0" xfId="1" applyFont="1" applyFill="1"/>
    <xf numFmtId="44" fontId="17" fillId="2" borderId="0" xfId="1" applyFont="1" applyFill="1"/>
    <xf numFmtId="44" fontId="18" fillId="6" borderId="0" xfId="1" applyFont="1" applyFill="1"/>
    <xf numFmtId="44" fontId="9" fillId="2" borderId="0" xfId="0" applyNumberFormat="1" applyFont="1" applyFill="1"/>
    <xf numFmtId="44" fontId="9" fillId="0" borderId="0" xfId="1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tabSelected="1" workbookViewId="0">
      <selection activeCell="A6" sqref="A6"/>
    </sheetView>
  </sheetViews>
  <sheetFormatPr defaultRowHeight="15" x14ac:dyDescent="0.25"/>
  <cols>
    <col min="1" max="1" width="67.28515625" customWidth="1"/>
  </cols>
  <sheetData>
    <row r="2" spans="1:1" x14ac:dyDescent="0.25">
      <c r="A2" s="147" t="s">
        <v>232</v>
      </c>
    </row>
    <row r="5" spans="1:1" x14ac:dyDescent="0.25">
      <c r="A5" s="146" t="s">
        <v>242</v>
      </c>
    </row>
    <row r="6" spans="1:1" x14ac:dyDescent="0.25">
      <c r="A6" s="146" t="s">
        <v>243</v>
      </c>
    </row>
    <row r="7" spans="1:1" x14ac:dyDescent="0.25">
      <c r="A7" s="146" t="s">
        <v>233</v>
      </c>
    </row>
    <row r="8" spans="1:1" x14ac:dyDescent="0.25">
      <c r="A8" s="146" t="s">
        <v>235</v>
      </c>
    </row>
    <row r="9" spans="1:1" x14ac:dyDescent="0.25">
      <c r="A9" s="146" t="s">
        <v>236</v>
      </c>
    </row>
    <row r="10" spans="1:1" x14ac:dyDescent="0.25">
      <c r="A10" s="146" t="s">
        <v>237</v>
      </c>
    </row>
    <row r="11" spans="1:1" x14ac:dyDescent="0.25">
      <c r="A11" s="146" t="s">
        <v>238</v>
      </c>
    </row>
    <row r="12" spans="1:1" x14ac:dyDescent="0.25">
      <c r="A12" s="146" t="s">
        <v>239</v>
      </c>
    </row>
    <row r="13" spans="1:1" x14ac:dyDescent="0.25">
      <c r="A13" s="146" t="s">
        <v>240</v>
      </c>
    </row>
    <row r="14" spans="1:1" x14ac:dyDescent="0.25">
      <c r="A14" s="146" t="s">
        <v>241</v>
      </c>
    </row>
    <row r="15" spans="1:1" x14ac:dyDescent="0.25">
      <c r="A15" s="146" t="s">
        <v>234</v>
      </c>
    </row>
    <row r="16" spans="1:1" x14ac:dyDescent="0.25">
      <c r="A16" s="146" t="s">
        <v>162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B8" sqref="B8"/>
    </sheetView>
  </sheetViews>
  <sheetFormatPr defaultRowHeight="15" x14ac:dyDescent="0.25"/>
  <cols>
    <col min="1" max="1" width="9.140625" customWidth="1"/>
    <col min="2" max="2" width="36.28515625" customWidth="1"/>
    <col min="3" max="3" width="13" customWidth="1"/>
    <col min="4" max="4" width="16.85546875" customWidth="1"/>
    <col min="5" max="5" width="76.85546875" customWidth="1"/>
    <col min="6" max="6" width="21.28515625" customWidth="1"/>
  </cols>
  <sheetData>
    <row r="1" spans="1:7" x14ac:dyDescent="0.25">
      <c r="A1" s="1" t="s">
        <v>0</v>
      </c>
    </row>
    <row r="2" spans="1:7" x14ac:dyDescent="0.25">
      <c r="A2" s="8" t="s">
        <v>13</v>
      </c>
    </row>
    <row r="3" spans="1:7" x14ac:dyDescent="0.25">
      <c r="A3" s="8"/>
    </row>
    <row r="4" spans="1:7" x14ac:dyDescent="0.25">
      <c r="A4" s="67"/>
      <c r="B4" s="89" t="s">
        <v>123</v>
      </c>
      <c r="E4" t="s">
        <v>156</v>
      </c>
    </row>
    <row r="5" spans="1:7" x14ac:dyDescent="0.25">
      <c r="A5" s="67"/>
      <c r="B5" s="89"/>
    </row>
    <row r="6" spans="1:7" x14ac:dyDescent="0.25">
      <c r="B6" s="8" t="s">
        <v>188</v>
      </c>
      <c r="D6" s="79">
        <v>14467.99</v>
      </c>
      <c r="E6" s="19"/>
    </row>
    <row r="7" spans="1:7" x14ac:dyDescent="0.25">
      <c r="B7" s="1"/>
      <c r="C7" s="25"/>
      <c r="D7" s="1"/>
      <c r="E7" s="1"/>
      <c r="F7" s="29">
        <v>14467.99</v>
      </c>
      <c r="G7" s="5" t="s">
        <v>35</v>
      </c>
    </row>
    <row r="8" spans="1:7" x14ac:dyDescent="0.25">
      <c r="A8" s="3" t="s">
        <v>88</v>
      </c>
      <c r="B8" s="3" t="s">
        <v>36</v>
      </c>
      <c r="C8" s="3" t="s">
        <v>37</v>
      </c>
      <c r="D8" s="3" t="s">
        <v>38</v>
      </c>
      <c r="E8" s="3" t="s">
        <v>39</v>
      </c>
      <c r="F8" s="81">
        <v>5927.88</v>
      </c>
      <c r="G8" s="5" t="s">
        <v>40</v>
      </c>
    </row>
    <row r="9" spans="1:7" x14ac:dyDescent="0.25">
      <c r="A9" s="66" t="s">
        <v>41</v>
      </c>
      <c r="B9" s="68" t="s">
        <v>42</v>
      </c>
      <c r="C9" s="111">
        <v>43145</v>
      </c>
      <c r="D9" s="70">
        <v>20.6</v>
      </c>
      <c r="E9" s="71" t="s">
        <v>43</v>
      </c>
      <c r="F9" s="76">
        <f>SUM(F7-F8)</f>
        <v>8540.11</v>
      </c>
      <c r="G9" s="5" t="s">
        <v>87</v>
      </c>
    </row>
    <row r="10" spans="1:7" x14ac:dyDescent="0.25">
      <c r="A10" s="66" t="s">
        <v>41</v>
      </c>
      <c r="B10" s="68" t="s">
        <v>44</v>
      </c>
      <c r="C10" s="111">
        <v>43172</v>
      </c>
      <c r="D10" s="70">
        <v>0.18</v>
      </c>
      <c r="E10" s="71" t="s">
        <v>45</v>
      </c>
      <c r="F10" s="82">
        <v>10451.9</v>
      </c>
      <c r="G10" s="5" t="s">
        <v>46</v>
      </c>
    </row>
    <row r="11" spans="1:7" x14ac:dyDescent="0.25">
      <c r="A11">
        <v>529</v>
      </c>
      <c r="B11" t="s">
        <v>47</v>
      </c>
      <c r="C11" s="130">
        <v>43181</v>
      </c>
      <c r="D11" s="20">
        <v>943</v>
      </c>
      <c r="E11" t="s">
        <v>48</v>
      </c>
      <c r="F11" s="50">
        <v>3.39</v>
      </c>
      <c r="G11" s="5" t="s">
        <v>49</v>
      </c>
    </row>
    <row r="12" spans="1:7" x14ac:dyDescent="0.25">
      <c r="A12">
        <v>530</v>
      </c>
      <c r="B12" t="s">
        <v>47</v>
      </c>
      <c r="C12" s="130">
        <v>43181</v>
      </c>
      <c r="D12" s="20">
        <v>890</v>
      </c>
      <c r="E12" t="s">
        <v>50</v>
      </c>
      <c r="F12" s="29">
        <f>SUM(F9:F11)</f>
        <v>18995.400000000001</v>
      </c>
      <c r="G12" s="5" t="s">
        <v>51</v>
      </c>
    </row>
    <row r="13" spans="1:7" x14ac:dyDescent="0.25">
      <c r="A13">
        <v>531</v>
      </c>
      <c r="B13" t="s">
        <v>52</v>
      </c>
      <c r="C13" s="130">
        <v>43198</v>
      </c>
      <c r="D13" s="20">
        <v>200</v>
      </c>
      <c r="E13" t="s">
        <v>53</v>
      </c>
      <c r="F13" s="5"/>
      <c r="G13" s="5"/>
    </row>
    <row r="14" spans="1:7" x14ac:dyDescent="0.25">
      <c r="A14">
        <v>532</v>
      </c>
      <c r="B14" t="s">
        <v>54</v>
      </c>
      <c r="C14" s="130">
        <v>43225</v>
      </c>
      <c r="D14" s="20">
        <v>20</v>
      </c>
      <c r="E14" t="s">
        <v>55</v>
      </c>
      <c r="F14" s="5"/>
      <c r="G14" s="5"/>
    </row>
    <row r="15" spans="1:7" x14ac:dyDescent="0.25">
      <c r="A15">
        <v>533</v>
      </c>
      <c r="B15" t="s">
        <v>56</v>
      </c>
      <c r="C15" s="130"/>
      <c r="D15" s="20">
        <v>0</v>
      </c>
      <c r="E15" t="s">
        <v>57</v>
      </c>
      <c r="F15" s="5"/>
      <c r="G15" s="5"/>
    </row>
    <row r="16" spans="1:7" x14ac:dyDescent="0.25">
      <c r="A16">
        <v>534</v>
      </c>
      <c r="B16" t="s">
        <v>58</v>
      </c>
      <c r="C16" s="130">
        <v>43297</v>
      </c>
      <c r="D16" s="20">
        <v>325</v>
      </c>
      <c r="E16" t="s">
        <v>59</v>
      </c>
      <c r="F16" s="19">
        <v>19077.400000000001</v>
      </c>
      <c r="G16" s="5" t="s">
        <v>60</v>
      </c>
    </row>
    <row r="17" spans="1:7" x14ac:dyDescent="0.25">
      <c r="A17">
        <v>535</v>
      </c>
      <c r="B17" t="s">
        <v>61</v>
      </c>
      <c r="C17" s="130">
        <v>43331</v>
      </c>
      <c r="D17" s="20">
        <v>100</v>
      </c>
      <c r="E17" t="s">
        <v>62</v>
      </c>
      <c r="F17" s="16">
        <v>82</v>
      </c>
      <c r="G17" s="5" t="s">
        <v>63</v>
      </c>
    </row>
    <row r="18" spans="1:7" x14ac:dyDescent="0.25">
      <c r="A18">
        <v>536</v>
      </c>
      <c r="B18" t="s">
        <v>64</v>
      </c>
      <c r="C18" s="130">
        <v>43392</v>
      </c>
      <c r="D18" s="20">
        <v>82</v>
      </c>
      <c r="E18" t="s">
        <v>65</v>
      </c>
      <c r="F18" s="29">
        <v>18995.400000000001</v>
      </c>
      <c r="G18" s="5" t="s">
        <v>66</v>
      </c>
    </row>
    <row r="19" spans="1:7" x14ac:dyDescent="0.25">
      <c r="A19">
        <v>537</v>
      </c>
      <c r="B19" t="s">
        <v>67</v>
      </c>
      <c r="C19" s="130">
        <v>43414</v>
      </c>
      <c r="D19" s="20">
        <v>818.1</v>
      </c>
      <c r="E19" t="s">
        <v>68</v>
      </c>
      <c r="F19" s="5"/>
      <c r="G19" s="5"/>
    </row>
    <row r="20" spans="1:7" x14ac:dyDescent="0.25">
      <c r="A20">
        <v>538</v>
      </c>
      <c r="B20" t="s">
        <v>64</v>
      </c>
      <c r="C20" s="130">
        <v>43438</v>
      </c>
      <c r="D20" s="20">
        <v>2000</v>
      </c>
      <c r="E20" t="s">
        <v>69</v>
      </c>
      <c r="F20" s="5"/>
      <c r="G20" s="5"/>
    </row>
    <row r="21" spans="1:7" x14ac:dyDescent="0.25">
      <c r="A21">
        <v>539</v>
      </c>
      <c r="B21" t="s">
        <v>70</v>
      </c>
      <c r="C21" s="130">
        <v>43440</v>
      </c>
      <c r="D21" s="20">
        <v>204</v>
      </c>
      <c r="E21" t="s">
        <v>71</v>
      </c>
      <c r="F21" s="5"/>
      <c r="G21" s="5"/>
    </row>
    <row r="22" spans="1:7" x14ac:dyDescent="0.25">
      <c r="A22">
        <v>540</v>
      </c>
      <c r="B22" t="s">
        <v>72</v>
      </c>
      <c r="C22" s="130">
        <v>43448</v>
      </c>
      <c r="D22" s="39">
        <v>325</v>
      </c>
      <c r="E22" t="s">
        <v>73</v>
      </c>
      <c r="F22" s="5"/>
      <c r="G22" s="5"/>
    </row>
    <row r="23" spans="1:7" x14ac:dyDescent="0.25">
      <c r="C23" s="72"/>
      <c r="D23" s="17">
        <f>SUM(D9:D22)</f>
        <v>5927.8799999999992</v>
      </c>
      <c r="F23" s="5"/>
      <c r="G23" s="5"/>
    </row>
    <row r="24" spans="1:7" x14ac:dyDescent="0.25">
      <c r="C24" s="72"/>
      <c r="D24" s="20"/>
      <c r="F24" s="5"/>
      <c r="G24" s="5"/>
    </row>
    <row r="25" spans="1:7" x14ac:dyDescent="0.25">
      <c r="C25" s="73" t="s">
        <v>7</v>
      </c>
      <c r="D25" s="9" t="s">
        <v>5</v>
      </c>
      <c r="F25" s="5"/>
      <c r="G25" s="5"/>
    </row>
    <row r="26" spans="1:7" x14ac:dyDescent="0.25">
      <c r="A26" s="5"/>
      <c r="C26" s="20">
        <v>0.24</v>
      </c>
      <c r="D26" s="20">
        <v>0.18</v>
      </c>
      <c r="E26" t="s">
        <v>74</v>
      </c>
      <c r="F26" s="5"/>
      <c r="G26" s="5"/>
    </row>
    <row r="27" spans="1:7" x14ac:dyDescent="0.25">
      <c r="A27" s="5"/>
      <c r="C27" s="20">
        <v>0.25</v>
      </c>
      <c r="D27" s="20">
        <v>7150</v>
      </c>
      <c r="F27" s="5"/>
      <c r="G27" s="5"/>
    </row>
    <row r="28" spans="1:7" x14ac:dyDescent="0.25">
      <c r="A28" s="5"/>
      <c r="C28" s="20">
        <v>0.22</v>
      </c>
      <c r="D28" s="20">
        <v>1750</v>
      </c>
      <c r="F28" s="5"/>
      <c r="G28" s="5"/>
    </row>
    <row r="29" spans="1:7" x14ac:dyDescent="0.25">
      <c r="A29" s="5"/>
      <c r="C29" s="20">
        <v>0.22</v>
      </c>
      <c r="D29" s="20">
        <v>500</v>
      </c>
      <c r="F29" s="5"/>
      <c r="G29" s="5"/>
    </row>
    <row r="30" spans="1:7" x14ac:dyDescent="0.25">
      <c r="A30" s="5"/>
      <c r="C30" s="20">
        <v>0.21</v>
      </c>
      <c r="D30" s="20">
        <v>51.72</v>
      </c>
      <c r="E30" t="s">
        <v>75</v>
      </c>
      <c r="F30" s="5"/>
      <c r="G30" s="5"/>
    </row>
    <row r="31" spans="1:7" x14ac:dyDescent="0.25">
      <c r="A31" s="5"/>
      <c r="C31" s="20">
        <v>0.21</v>
      </c>
      <c r="D31" s="20">
        <v>275</v>
      </c>
      <c r="F31" s="5"/>
      <c r="G31" s="5"/>
    </row>
    <row r="32" spans="1:7" x14ac:dyDescent="0.25">
      <c r="A32" s="5"/>
      <c r="C32" s="20">
        <v>0.25</v>
      </c>
      <c r="D32" s="20">
        <v>412.5</v>
      </c>
      <c r="F32" s="5"/>
      <c r="G32" s="5"/>
    </row>
    <row r="33" spans="1:7" x14ac:dyDescent="0.25">
      <c r="A33" s="5"/>
      <c r="C33" s="20">
        <v>0.35</v>
      </c>
      <c r="D33" s="39">
        <v>312.5</v>
      </c>
      <c r="F33" s="5"/>
      <c r="G33" s="5"/>
    </row>
    <row r="34" spans="1:7" x14ac:dyDescent="0.25">
      <c r="A34" s="5"/>
      <c r="C34" s="56">
        <v>0.37</v>
      </c>
      <c r="D34" s="77">
        <f>SUM(D26:D33)</f>
        <v>10451.9</v>
      </c>
      <c r="E34" s="69" t="s">
        <v>76</v>
      </c>
      <c r="F34" s="5"/>
      <c r="G34" s="5"/>
    </row>
    <row r="35" spans="1:7" x14ac:dyDescent="0.25">
      <c r="A35" s="5"/>
      <c r="C35" s="56">
        <v>0.35</v>
      </c>
      <c r="D35" s="20"/>
      <c r="F35" s="5"/>
      <c r="G35" s="5"/>
    </row>
    <row r="36" spans="1:7" x14ac:dyDescent="0.25">
      <c r="A36" s="5"/>
      <c r="C36" s="56">
        <v>0.37</v>
      </c>
      <c r="D36" s="20"/>
      <c r="F36" s="5"/>
      <c r="G36" s="5"/>
    </row>
    <row r="37" spans="1:7" x14ac:dyDescent="0.25">
      <c r="A37" s="5"/>
      <c r="C37" s="39">
        <v>0.35</v>
      </c>
      <c r="D37" s="39"/>
      <c r="F37" s="5"/>
      <c r="G37" s="5"/>
    </row>
    <row r="38" spans="1:7" x14ac:dyDescent="0.25">
      <c r="A38" s="5"/>
      <c r="C38" s="51">
        <f>SUM(C26:C37)</f>
        <v>3.39</v>
      </c>
      <c r="D38" s="20"/>
      <c r="F38" s="5"/>
      <c r="G38" s="5"/>
    </row>
    <row r="39" spans="1:7" ht="17.25" x14ac:dyDescent="0.4">
      <c r="A39" s="5"/>
      <c r="B39" s="5"/>
      <c r="D39" s="78">
        <v>18995.400000000001</v>
      </c>
    </row>
    <row r="40" spans="1:7" x14ac:dyDescent="0.25">
      <c r="C40" s="75"/>
      <c r="D40" s="20"/>
    </row>
    <row r="42" spans="1:7" x14ac:dyDescent="0.25">
      <c r="B42" s="25" t="s">
        <v>77</v>
      </c>
    </row>
    <row r="43" spans="1:7" x14ac:dyDescent="0.25">
      <c r="B43" s="73">
        <v>2018</v>
      </c>
    </row>
    <row r="44" spans="1:7" x14ac:dyDescent="0.25">
      <c r="B44" s="72" t="s">
        <v>78</v>
      </c>
    </row>
    <row r="45" spans="1:7" x14ac:dyDescent="0.25">
      <c r="B45" t="s">
        <v>79</v>
      </c>
      <c r="C45" s="105">
        <v>43100</v>
      </c>
      <c r="D45" s="73" t="s">
        <v>80</v>
      </c>
    </row>
    <row r="46" spans="1:7" x14ac:dyDescent="0.25">
      <c r="B46" t="s">
        <v>81</v>
      </c>
      <c r="C46" s="29">
        <v>14855.74</v>
      </c>
      <c r="D46" s="44">
        <v>14870.6</v>
      </c>
    </row>
    <row r="47" spans="1:7" x14ac:dyDescent="0.25">
      <c r="B47" s="83" t="s">
        <v>82</v>
      </c>
      <c r="C47" s="5"/>
      <c r="D47" s="5"/>
    </row>
    <row r="48" spans="1:7" x14ac:dyDescent="0.25">
      <c r="C48" s="5"/>
      <c r="D48" s="5"/>
    </row>
    <row r="49" spans="2:4" x14ac:dyDescent="0.25">
      <c r="B49" t="s">
        <v>83</v>
      </c>
      <c r="C49" s="29">
        <v>11804.63</v>
      </c>
      <c r="D49" s="44">
        <v>11842.9</v>
      </c>
    </row>
    <row r="50" spans="2:4" x14ac:dyDescent="0.25">
      <c r="B50" s="83" t="s">
        <v>84</v>
      </c>
      <c r="C50" s="5"/>
      <c r="D50" s="5"/>
    </row>
    <row r="51" spans="2:4" x14ac:dyDescent="0.25">
      <c r="C51" s="5"/>
      <c r="D51" s="5"/>
    </row>
    <row r="52" spans="2:4" x14ac:dyDescent="0.25">
      <c r="B52" s="84" t="s">
        <v>85</v>
      </c>
      <c r="C52" s="5"/>
      <c r="D52" s="5"/>
    </row>
    <row r="53" spans="2:4" x14ac:dyDescent="0.25">
      <c r="C53" s="5"/>
      <c r="D53" s="5"/>
    </row>
    <row r="54" spans="2:4" x14ac:dyDescent="0.25">
      <c r="B54" t="s">
        <v>86</v>
      </c>
      <c r="C54" s="5"/>
      <c r="D54" s="5"/>
    </row>
    <row r="55" spans="2:4" x14ac:dyDescent="0.25">
      <c r="B55" t="s">
        <v>121</v>
      </c>
      <c r="C55" s="5"/>
      <c r="D55" s="5"/>
    </row>
    <row r="56" spans="2:4" x14ac:dyDescent="0.25">
      <c r="B56" t="s">
        <v>122</v>
      </c>
      <c r="C56" s="5"/>
      <c r="D56" s="5"/>
    </row>
    <row r="57" spans="2:4" x14ac:dyDescent="0.25">
      <c r="D57" s="5"/>
    </row>
    <row r="58" spans="2:4" x14ac:dyDescent="0.25">
      <c r="B58" s="25" t="s">
        <v>140</v>
      </c>
      <c r="D58" s="5"/>
    </row>
    <row r="59" spans="2:4" x14ac:dyDescent="0.25">
      <c r="B59" s="1" t="s">
        <v>180</v>
      </c>
      <c r="C59" s="44">
        <v>14467.99</v>
      </c>
    </row>
    <row r="60" spans="2:4" x14ac:dyDescent="0.25">
      <c r="B60" s="1" t="s">
        <v>181</v>
      </c>
      <c r="C60" s="44">
        <v>18995.400000000001</v>
      </c>
    </row>
    <row r="62" spans="2:4" x14ac:dyDescent="0.25">
      <c r="B62" s="93" t="s">
        <v>177</v>
      </c>
      <c r="C62" s="14">
        <v>10451.9</v>
      </c>
    </row>
    <row r="63" spans="2:4" x14ac:dyDescent="0.25">
      <c r="B63" s="125" t="s">
        <v>127</v>
      </c>
    </row>
    <row r="64" spans="2:4" x14ac:dyDescent="0.25">
      <c r="B64" s="94" t="s">
        <v>128</v>
      </c>
      <c r="C64" s="5">
        <v>1833</v>
      </c>
    </row>
    <row r="65" spans="2:3" x14ac:dyDescent="0.25">
      <c r="B65" s="95" t="s">
        <v>129</v>
      </c>
      <c r="C65" s="5">
        <v>200</v>
      </c>
    </row>
    <row r="66" spans="2:3" x14ac:dyDescent="0.25">
      <c r="B66" s="95" t="s">
        <v>182</v>
      </c>
      <c r="C66" s="5">
        <v>818.1</v>
      </c>
    </row>
    <row r="67" spans="2:3" x14ac:dyDescent="0.25">
      <c r="B67" s="95" t="s">
        <v>183</v>
      </c>
      <c r="C67" s="5">
        <v>20</v>
      </c>
    </row>
    <row r="68" spans="2:3" x14ac:dyDescent="0.25">
      <c r="B68" s="95" t="s">
        <v>131</v>
      </c>
      <c r="C68" s="5">
        <v>82</v>
      </c>
    </row>
    <row r="69" spans="2:3" x14ac:dyDescent="0.25">
      <c r="B69" s="95" t="s">
        <v>132</v>
      </c>
      <c r="C69" s="5">
        <v>204</v>
      </c>
    </row>
    <row r="70" spans="2:3" x14ac:dyDescent="0.25">
      <c r="B70" s="95" t="s">
        <v>133</v>
      </c>
      <c r="C70" s="5">
        <v>20.6</v>
      </c>
    </row>
    <row r="71" spans="2:3" x14ac:dyDescent="0.25">
      <c r="B71" s="95" t="s">
        <v>163</v>
      </c>
      <c r="C71" s="5">
        <v>100</v>
      </c>
    </row>
    <row r="72" spans="2:3" x14ac:dyDescent="0.25">
      <c r="B72" s="95" t="s">
        <v>184</v>
      </c>
      <c r="C72" s="5">
        <v>2000</v>
      </c>
    </row>
    <row r="73" spans="2:3" x14ac:dyDescent="0.25">
      <c r="B73" s="95" t="s">
        <v>185</v>
      </c>
      <c r="C73" s="5">
        <v>325</v>
      </c>
    </row>
    <row r="74" spans="2:3" x14ac:dyDescent="0.25">
      <c r="B74" s="95" t="s">
        <v>186</v>
      </c>
      <c r="C74" s="5">
        <v>325</v>
      </c>
    </row>
    <row r="75" spans="2:3" x14ac:dyDescent="0.25">
      <c r="B75" s="95" t="s">
        <v>187</v>
      </c>
      <c r="C75" s="16">
        <v>0.18</v>
      </c>
    </row>
    <row r="76" spans="2:3" x14ac:dyDescent="0.25">
      <c r="B76" s="125" t="s">
        <v>141</v>
      </c>
      <c r="C76" s="17">
        <f>SUM(C64:C75)</f>
        <v>5927.88</v>
      </c>
    </row>
    <row r="77" spans="2:3" x14ac:dyDescent="0.25">
      <c r="C77" s="5"/>
    </row>
    <row r="78" spans="2:3" x14ac:dyDescent="0.25">
      <c r="B78" s="125" t="s">
        <v>178</v>
      </c>
      <c r="C78" s="51">
        <v>3.39</v>
      </c>
    </row>
    <row r="79" spans="2:3" x14ac:dyDescent="0.25">
      <c r="C79" s="5"/>
    </row>
    <row r="80" spans="2:3" ht="17.25" x14ac:dyDescent="0.4">
      <c r="C80" s="78">
        <f>SUM(C59+C62-C76+C78)</f>
        <v>18995.399999999998</v>
      </c>
    </row>
    <row r="81" spans="3:3" x14ac:dyDescent="0.25">
      <c r="C81" s="5"/>
    </row>
    <row r="82" spans="3:3" x14ac:dyDescent="0.25">
      <c r="C82" s="5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C1" sqref="C1"/>
    </sheetView>
  </sheetViews>
  <sheetFormatPr defaultRowHeight="15" x14ac:dyDescent="0.25"/>
  <cols>
    <col min="1" max="1" width="11.28515625" customWidth="1"/>
    <col min="2" max="2" width="44.85546875" customWidth="1"/>
    <col min="3" max="3" width="12.5703125" style="101" customWidth="1"/>
    <col min="4" max="4" width="17" customWidth="1"/>
    <col min="5" max="5" width="3.7109375" customWidth="1"/>
    <col min="6" max="6" width="19.42578125" customWidth="1"/>
    <col min="7" max="7" width="3.7109375" customWidth="1"/>
    <col min="8" max="8" width="31.85546875" customWidth="1"/>
    <col min="9" max="9" width="3.7109375" customWidth="1"/>
  </cols>
  <sheetData>
    <row r="1" spans="1:11" x14ac:dyDescent="0.25">
      <c r="A1" s="1" t="s">
        <v>0</v>
      </c>
      <c r="B1" s="1"/>
      <c r="E1" s="2"/>
      <c r="F1" s="2"/>
      <c r="G1" s="2"/>
      <c r="H1" s="2"/>
      <c r="I1" s="2"/>
      <c r="J1" s="2"/>
    </row>
    <row r="2" spans="1:11" x14ac:dyDescent="0.25">
      <c r="A2" s="1" t="s">
        <v>13</v>
      </c>
      <c r="B2" s="25"/>
      <c r="E2" s="2"/>
      <c r="F2" s="2"/>
      <c r="G2" s="2"/>
      <c r="H2" s="2"/>
      <c r="I2" s="2"/>
      <c r="J2" s="2"/>
    </row>
    <row r="3" spans="1:11" x14ac:dyDescent="0.25">
      <c r="B3" s="25"/>
      <c r="E3" s="2"/>
      <c r="F3" s="2"/>
      <c r="G3" s="2"/>
      <c r="H3" s="2"/>
      <c r="I3" s="2"/>
      <c r="J3" s="2"/>
    </row>
    <row r="4" spans="1:11" x14ac:dyDescent="0.25">
      <c r="B4" s="3" t="s">
        <v>124</v>
      </c>
      <c r="E4" s="2"/>
      <c r="F4" s="2"/>
      <c r="G4" s="2"/>
      <c r="H4" s="2"/>
      <c r="I4" s="2"/>
      <c r="J4" s="2"/>
    </row>
    <row r="5" spans="1:11" x14ac:dyDescent="0.25">
      <c r="E5" s="2"/>
      <c r="F5" s="2"/>
      <c r="G5" s="2"/>
      <c r="H5" s="2"/>
      <c r="I5" s="2"/>
      <c r="J5" s="2"/>
    </row>
    <row r="6" spans="1:11" x14ac:dyDescent="0.25">
      <c r="B6" s="1" t="s">
        <v>158</v>
      </c>
      <c r="C6" s="104"/>
      <c r="D6" s="85">
        <v>18995.400000000001</v>
      </c>
      <c r="E6" s="41"/>
      <c r="F6" s="2"/>
      <c r="G6" s="41"/>
      <c r="H6" s="1"/>
      <c r="I6" s="41"/>
      <c r="J6" s="1"/>
    </row>
    <row r="7" spans="1:11" x14ac:dyDescent="0.25">
      <c r="C7" s="105"/>
      <c r="E7" s="2"/>
      <c r="G7" s="2"/>
      <c r="I7" s="2"/>
      <c r="J7" s="25" t="s">
        <v>7</v>
      </c>
    </row>
    <row r="8" spans="1:11" x14ac:dyDescent="0.25">
      <c r="A8" s="3" t="s">
        <v>88</v>
      </c>
      <c r="B8" s="3" t="s">
        <v>36</v>
      </c>
      <c r="C8" s="105" t="s">
        <v>37</v>
      </c>
      <c r="D8" s="3" t="s">
        <v>38</v>
      </c>
      <c r="E8" s="99"/>
      <c r="F8" s="3" t="s">
        <v>157</v>
      </c>
      <c r="G8" s="99"/>
      <c r="H8" s="3" t="s">
        <v>39</v>
      </c>
      <c r="I8" s="86"/>
      <c r="J8" s="5">
        <v>0.32</v>
      </c>
      <c r="K8" t="s">
        <v>89</v>
      </c>
    </row>
    <row r="9" spans="1:11" x14ac:dyDescent="0.25">
      <c r="A9">
        <v>541</v>
      </c>
      <c r="B9" t="s">
        <v>90</v>
      </c>
      <c r="C9" s="101">
        <v>43537</v>
      </c>
      <c r="D9" s="18">
        <v>250</v>
      </c>
      <c r="E9" s="46"/>
      <c r="F9" s="5"/>
      <c r="G9" s="46"/>
      <c r="H9" t="s">
        <v>53</v>
      </c>
      <c r="I9" s="46"/>
      <c r="J9" s="5">
        <v>0.33</v>
      </c>
      <c r="K9" t="s">
        <v>91</v>
      </c>
    </row>
    <row r="10" spans="1:11" x14ac:dyDescent="0.25">
      <c r="A10">
        <v>542</v>
      </c>
      <c r="B10" t="s">
        <v>92</v>
      </c>
      <c r="C10" s="101">
        <v>43537</v>
      </c>
      <c r="D10" s="18">
        <v>100</v>
      </c>
      <c r="E10" s="46"/>
      <c r="F10" s="5"/>
      <c r="G10" s="46"/>
      <c r="H10" t="s">
        <v>93</v>
      </c>
      <c r="I10" s="46"/>
      <c r="J10" s="5">
        <v>0.28999999999999998</v>
      </c>
      <c r="K10" t="s">
        <v>94</v>
      </c>
    </row>
    <row r="11" spans="1:11" x14ac:dyDescent="0.25">
      <c r="A11">
        <v>543</v>
      </c>
      <c r="B11" t="s">
        <v>95</v>
      </c>
      <c r="C11" s="101">
        <v>43537</v>
      </c>
      <c r="D11" s="18">
        <v>100</v>
      </c>
      <c r="E11" s="46"/>
      <c r="F11" s="5"/>
      <c r="G11" s="46"/>
      <c r="H11" t="s">
        <v>93</v>
      </c>
      <c r="I11" s="46"/>
      <c r="J11" s="5"/>
      <c r="K11">
        <v>0.94</v>
      </c>
    </row>
    <row r="12" spans="1:11" x14ac:dyDescent="0.25">
      <c r="D12" s="5"/>
      <c r="E12" s="46"/>
      <c r="F12" s="5"/>
      <c r="G12" s="46"/>
      <c r="I12" s="46"/>
      <c r="J12" s="5"/>
    </row>
    <row r="13" spans="1:11" x14ac:dyDescent="0.25">
      <c r="A13">
        <v>544</v>
      </c>
      <c r="B13" t="s">
        <v>96</v>
      </c>
      <c r="C13" s="101">
        <v>43585</v>
      </c>
      <c r="D13" s="18">
        <v>890</v>
      </c>
      <c r="E13" s="46"/>
      <c r="F13" s="5"/>
      <c r="G13" s="46"/>
      <c r="H13" t="s">
        <v>97</v>
      </c>
      <c r="I13" s="46"/>
      <c r="J13" s="5">
        <v>0.31</v>
      </c>
      <c r="K13" t="s">
        <v>98</v>
      </c>
    </row>
    <row r="14" spans="1:11" x14ac:dyDescent="0.25">
      <c r="A14">
        <v>545</v>
      </c>
      <c r="B14" t="s">
        <v>96</v>
      </c>
      <c r="C14" s="101">
        <v>43593</v>
      </c>
      <c r="D14" s="18">
        <v>896.6</v>
      </c>
      <c r="E14" s="46"/>
      <c r="F14" s="5"/>
      <c r="G14" s="46"/>
      <c r="H14" t="s">
        <v>48</v>
      </c>
      <c r="I14" s="46"/>
      <c r="J14" s="5">
        <v>0.3</v>
      </c>
      <c r="K14" t="s">
        <v>99</v>
      </c>
    </row>
    <row r="15" spans="1:11" x14ac:dyDescent="0.25">
      <c r="A15">
        <v>546</v>
      </c>
      <c r="B15" t="s">
        <v>100</v>
      </c>
      <c r="C15" s="101">
        <v>43606</v>
      </c>
      <c r="D15" s="18">
        <v>500</v>
      </c>
      <c r="E15" s="46"/>
      <c r="F15" s="5"/>
      <c r="G15" s="46"/>
      <c r="H15" t="s">
        <v>101</v>
      </c>
      <c r="I15" s="46"/>
      <c r="J15" s="5"/>
    </row>
    <row r="16" spans="1:11" x14ac:dyDescent="0.25">
      <c r="D16" s="5"/>
      <c r="E16" s="46"/>
      <c r="F16" s="5"/>
      <c r="G16" s="46"/>
      <c r="I16" s="46"/>
      <c r="J16" s="5"/>
    </row>
    <row r="17" spans="1:11" x14ac:dyDescent="0.25">
      <c r="C17" s="101">
        <v>43635</v>
      </c>
      <c r="D17" s="5"/>
      <c r="E17" s="46"/>
      <c r="F17" s="11">
        <v>1350</v>
      </c>
      <c r="G17" s="46"/>
      <c r="H17" t="s">
        <v>102</v>
      </c>
      <c r="I17" s="46"/>
      <c r="J17" s="5">
        <v>0.28000000000000003</v>
      </c>
      <c r="K17" t="s">
        <v>103</v>
      </c>
    </row>
    <row r="18" spans="1:11" x14ac:dyDescent="0.25">
      <c r="C18" s="101">
        <v>43637</v>
      </c>
      <c r="D18" s="5"/>
      <c r="E18" s="46"/>
      <c r="F18" s="11">
        <v>1350</v>
      </c>
      <c r="G18" s="46"/>
      <c r="H18" t="s">
        <v>102</v>
      </c>
      <c r="I18" s="46"/>
      <c r="J18" s="5"/>
    </row>
    <row r="19" spans="1:11" x14ac:dyDescent="0.25">
      <c r="D19" s="5"/>
      <c r="E19" s="46"/>
      <c r="F19" s="20"/>
      <c r="G19" s="46"/>
      <c r="I19" s="46"/>
      <c r="J19" s="5"/>
    </row>
    <row r="20" spans="1:11" x14ac:dyDescent="0.25">
      <c r="C20" s="101">
        <v>43649</v>
      </c>
      <c r="D20" s="5"/>
      <c r="E20" s="46"/>
      <c r="F20" s="11">
        <v>3250</v>
      </c>
      <c r="G20" s="46"/>
      <c r="H20" t="s">
        <v>102</v>
      </c>
      <c r="I20" s="46"/>
      <c r="J20" s="5">
        <v>0.35</v>
      </c>
      <c r="K20" t="s">
        <v>104</v>
      </c>
    </row>
    <row r="21" spans="1:11" x14ac:dyDescent="0.25">
      <c r="C21" s="101">
        <v>43658</v>
      </c>
      <c r="D21" s="5"/>
      <c r="E21" s="46"/>
      <c r="F21" s="11">
        <v>250</v>
      </c>
      <c r="G21" s="46"/>
      <c r="H21" t="s">
        <v>102</v>
      </c>
      <c r="I21" s="46"/>
      <c r="J21" s="5"/>
    </row>
    <row r="22" spans="1:11" x14ac:dyDescent="0.25">
      <c r="C22" s="101">
        <v>43664</v>
      </c>
      <c r="D22" s="5"/>
      <c r="E22" s="46"/>
      <c r="F22" s="11">
        <v>1300</v>
      </c>
      <c r="G22" s="46"/>
      <c r="H22" t="s">
        <v>102</v>
      </c>
      <c r="I22" s="46"/>
      <c r="J22" s="5"/>
    </row>
    <row r="23" spans="1:11" x14ac:dyDescent="0.25">
      <c r="D23" s="5"/>
      <c r="E23" s="46"/>
      <c r="F23" s="20"/>
      <c r="G23" s="46"/>
      <c r="I23" s="46"/>
      <c r="J23" s="5"/>
    </row>
    <row r="24" spans="1:11" x14ac:dyDescent="0.25">
      <c r="C24" s="101">
        <v>43684</v>
      </c>
      <c r="D24" s="5"/>
      <c r="E24" s="46"/>
      <c r="F24" s="11">
        <v>950</v>
      </c>
      <c r="G24" s="46"/>
      <c r="H24" t="s">
        <v>102</v>
      </c>
      <c r="I24" s="46"/>
      <c r="J24" s="5">
        <v>0.5</v>
      </c>
      <c r="K24" t="s">
        <v>105</v>
      </c>
    </row>
    <row r="25" spans="1:11" x14ac:dyDescent="0.25">
      <c r="C25" s="101">
        <v>43685</v>
      </c>
      <c r="D25" s="5"/>
      <c r="E25" s="46"/>
      <c r="F25" s="11">
        <v>750</v>
      </c>
      <c r="G25" s="46"/>
      <c r="H25" t="s">
        <v>102</v>
      </c>
      <c r="I25" s="46"/>
      <c r="J25" s="5"/>
    </row>
    <row r="26" spans="1:11" x14ac:dyDescent="0.25">
      <c r="C26" s="101">
        <v>43693</v>
      </c>
      <c r="D26" s="5"/>
      <c r="E26" s="46"/>
      <c r="F26" s="11">
        <v>26972.28</v>
      </c>
      <c r="G26" s="46"/>
      <c r="H26" t="s">
        <v>106</v>
      </c>
      <c r="I26" s="46"/>
      <c r="J26" s="5"/>
    </row>
    <row r="27" spans="1:11" x14ac:dyDescent="0.25">
      <c r="C27" s="101">
        <v>43707</v>
      </c>
      <c r="D27" s="5"/>
      <c r="E27" s="46"/>
      <c r="F27" s="11">
        <v>500</v>
      </c>
      <c r="G27" s="46"/>
      <c r="H27" t="s">
        <v>102</v>
      </c>
      <c r="I27" s="46"/>
      <c r="J27" s="5">
        <v>0.9</v>
      </c>
      <c r="K27" t="s">
        <v>107</v>
      </c>
    </row>
    <row r="28" spans="1:11" x14ac:dyDescent="0.25">
      <c r="A28">
        <v>547</v>
      </c>
      <c r="B28" t="s">
        <v>56</v>
      </c>
      <c r="D28" s="5"/>
      <c r="E28" s="46"/>
      <c r="F28" s="20"/>
      <c r="G28" s="46"/>
      <c r="I28" s="46"/>
      <c r="J28" s="5"/>
    </row>
    <row r="29" spans="1:11" x14ac:dyDescent="0.25">
      <c r="A29">
        <v>548</v>
      </c>
      <c r="B29" t="s">
        <v>108</v>
      </c>
      <c r="C29" s="101">
        <v>43734</v>
      </c>
      <c r="D29" s="18">
        <v>92</v>
      </c>
      <c r="E29" s="46"/>
      <c r="F29" s="20"/>
      <c r="G29" s="46"/>
      <c r="H29" t="s">
        <v>109</v>
      </c>
      <c r="I29" s="46"/>
      <c r="J29" s="5"/>
    </row>
    <row r="30" spans="1:11" x14ac:dyDescent="0.25">
      <c r="A30">
        <v>549</v>
      </c>
      <c r="B30" t="s">
        <v>110</v>
      </c>
      <c r="C30" s="101">
        <v>43738</v>
      </c>
      <c r="D30" s="18">
        <v>830.64</v>
      </c>
      <c r="E30" s="46"/>
      <c r="F30" s="20"/>
      <c r="G30" s="46"/>
      <c r="H30" t="s">
        <v>68</v>
      </c>
      <c r="I30" s="46"/>
      <c r="J30" s="5"/>
    </row>
    <row r="31" spans="1:11" x14ac:dyDescent="0.25">
      <c r="D31" s="5"/>
      <c r="E31" s="46"/>
      <c r="F31" s="11">
        <v>312.5</v>
      </c>
      <c r="G31" s="46"/>
      <c r="H31" t="s">
        <v>102</v>
      </c>
      <c r="I31" s="46"/>
      <c r="J31" s="5"/>
    </row>
    <row r="32" spans="1:11" x14ac:dyDescent="0.25">
      <c r="C32" s="101">
        <v>43763</v>
      </c>
      <c r="D32" s="5"/>
      <c r="E32" s="46"/>
      <c r="F32" s="11">
        <v>562.5</v>
      </c>
      <c r="G32" s="46"/>
      <c r="H32" t="s">
        <v>102</v>
      </c>
      <c r="I32" s="46"/>
      <c r="J32" s="5"/>
    </row>
    <row r="33" spans="1:11" x14ac:dyDescent="0.25">
      <c r="D33" s="5"/>
      <c r="E33" s="46"/>
      <c r="F33" s="20"/>
      <c r="G33" s="46"/>
      <c r="I33" s="46"/>
      <c r="J33" s="5"/>
    </row>
    <row r="34" spans="1:11" x14ac:dyDescent="0.25">
      <c r="A34">
        <v>550</v>
      </c>
      <c r="B34" t="s">
        <v>111</v>
      </c>
      <c r="C34" s="101">
        <v>43785</v>
      </c>
      <c r="D34" s="18">
        <v>2000</v>
      </c>
      <c r="E34" s="46"/>
      <c r="F34" s="20"/>
      <c r="G34" s="46"/>
      <c r="H34" t="s">
        <v>112</v>
      </c>
      <c r="I34" s="46"/>
      <c r="J34" s="5">
        <v>0.88</v>
      </c>
      <c r="K34" t="s">
        <v>113</v>
      </c>
    </row>
    <row r="35" spans="1:11" x14ac:dyDescent="0.25">
      <c r="D35" s="5"/>
      <c r="E35" s="46"/>
      <c r="F35" s="20"/>
      <c r="G35" s="46"/>
      <c r="I35" s="46"/>
      <c r="J35" s="5"/>
    </row>
    <row r="36" spans="1:11" x14ac:dyDescent="0.25">
      <c r="A36">
        <v>551</v>
      </c>
      <c r="C36" s="101">
        <v>43804</v>
      </c>
      <c r="D36" s="18">
        <v>276</v>
      </c>
      <c r="E36" s="46"/>
      <c r="F36" s="20"/>
      <c r="G36" s="46"/>
      <c r="H36" t="s">
        <v>114</v>
      </c>
      <c r="I36" s="46"/>
      <c r="J36" s="5">
        <v>0.89</v>
      </c>
      <c r="K36" t="s">
        <v>115</v>
      </c>
    </row>
    <row r="37" spans="1:11" x14ac:dyDescent="0.25">
      <c r="A37" t="s">
        <v>120</v>
      </c>
      <c r="B37" t="s">
        <v>116</v>
      </c>
      <c r="D37" s="52">
        <v>21.3</v>
      </c>
      <c r="E37" s="87"/>
      <c r="F37" s="20"/>
      <c r="G37" s="87"/>
      <c r="H37" t="s">
        <v>117</v>
      </c>
      <c r="I37" s="87"/>
      <c r="J37" s="5"/>
    </row>
    <row r="38" spans="1:11" x14ac:dyDescent="0.25">
      <c r="D38" s="17">
        <v>5956.54</v>
      </c>
      <c r="E38" s="46"/>
      <c r="F38" s="14">
        <v>37547.279999999999</v>
      </c>
      <c r="G38" s="46"/>
      <c r="I38" s="46"/>
      <c r="J38" s="5">
        <v>0.87</v>
      </c>
      <c r="K38" t="s">
        <v>118</v>
      </c>
    </row>
    <row r="39" spans="1:11" x14ac:dyDescent="0.25">
      <c r="D39" s="5"/>
      <c r="E39" s="46"/>
      <c r="F39" s="5"/>
      <c r="G39" s="46"/>
      <c r="I39" s="46"/>
      <c r="J39" s="5">
        <v>6.22</v>
      </c>
    </row>
    <row r="40" spans="1:11" ht="17.25" x14ac:dyDescent="0.4">
      <c r="B40" t="s">
        <v>119</v>
      </c>
      <c r="D40" s="80">
        <v>50593.24</v>
      </c>
      <c r="E40" s="46"/>
      <c r="F40" s="5"/>
      <c r="G40" s="46"/>
      <c r="I40" s="46"/>
      <c r="J40" s="16">
        <v>0.88</v>
      </c>
    </row>
    <row r="41" spans="1:11" x14ac:dyDescent="0.25">
      <c r="D41" s="38"/>
      <c r="E41" s="20"/>
      <c r="F41" s="5"/>
      <c r="G41" s="20"/>
      <c r="I41" s="46"/>
      <c r="J41" s="16"/>
    </row>
    <row r="42" spans="1:11" x14ac:dyDescent="0.25">
      <c r="D42" s="38"/>
      <c r="E42" s="20"/>
      <c r="F42" s="5"/>
      <c r="G42" s="20"/>
      <c r="I42" s="46"/>
      <c r="J42" s="16"/>
    </row>
    <row r="43" spans="1:11" x14ac:dyDescent="0.25">
      <c r="D43" s="38"/>
      <c r="E43" s="20"/>
      <c r="F43" s="5"/>
      <c r="G43" s="20"/>
      <c r="I43" s="46"/>
      <c r="J43" s="16"/>
    </row>
    <row r="44" spans="1:11" ht="17.25" x14ac:dyDescent="0.4">
      <c r="B44" s="3" t="s">
        <v>140</v>
      </c>
      <c r="D44" s="5"/>
      <c r="E44" s="20"/>
      <c r="F44" s="5"/>
      <c r="G44" s="20"/>
      <c r="I44" s="46"/>
      <c r="J44" s="88">
        <v>7.1</v>
      </c>
    </row>
    <row r="45" spans="1:11" x14ac:dyDescent="0.25">
      <c r="B45" s="93" t="s">
        <v>125</v>
      </c>
      <c r="C45" s="97">
        <v>18995.400000000001</v>
      </c>
      <c r="D45" s="34"/>
      <c r="E45" s="91"/>
      <c r="F45" s="93" t="s">
        <v>137</v>
      </c>
      <c r="G45" s="95"/>
      <c r="H45" s="2"/>
      <c r="I45" s="34"/>
    </row>
    <row r="46" spans="1:11" x14ac:dyDescent="0.25">
      <c r="B46" s="93" t="s">
        <v>126</v>
      </c>
      <c r="C46" s="97">
        <v>50593.24</v>
      </c>
      <c r="D46" s="34"/>
      <c r="E46" s="91"/>
      <c r="F46" s="92"/>
      <c r="G46" s="95"/>
      <c r="H46" s="2"/>
      <c r="I46" s="34"/>
    </row>
    <row r="47" spans="1:11" x14ac:dyDescent="0.25">
      <c r="B47" s="93"/>
      <c r="C47" s="114"/>
      <c r="D47" s="34"/>
      <c r="E47" s="91"/>
      <c r="F47" s="95" t="s">
        <v>172</v>
      </c>
      <c r="H47" s="118">
        <v>26972.28</v>
      </c>
      <c r="I47" s="34"/>
    </row>
    <row r="48" spans="1:11" x14ac:dyDescent="0.25">
      <c r="B48" s="93" t="s">
        <v>177</v>
      </c>
      <c r="C48" s="115">
        <v>37547.279999999999</v>
      </c>
      <c r="D48" s="34"/>
      <c r="E48" s="92"/>
      <c r="F48" s="95" t="s">
        <v>138</v>
      </c>
      <c r="H48" s="119">
        <v>10575</v>
      </c>
      <c r="I48" s="34"/>
    </row>
    <row r="49" spans="2:9" x14ac:dyDescent="0.25">
      <c r="B49" s="125" t="s">
        <v>127</v>
      </c>
      <c r="C49" s="5"/>
      <c r="E49" s="92"/>
      <c r="F49" s="95"/>
      <c r="H49" s="120">
        <v>37547.279999999999</v>
      </c>
      <c r="I49" s="98"/>
    </row>
    <row r="50" spans="2:9" x14ac:dyDescent="0.25">
      <c r="B50" s="94" t="s">
        <v>128</v>
      </c>
      <c r="C50" s="21">
        <v>1786.6</v>
      </c>
      <c r="E50" s="92"/>
      <c r="F50" s="95"/>
      <c r="H50" s="96"/>
      <c r="I50" s="34"/>
    </row>
    <row r="51" spans="2:9" x14ac:dyDescent="0.25">
      <c r="B51" s="95" t="s">
        <v>129</v>
      </c>
      <c r="C51" s="21">
        <v>250</v>
      </c>
      <c r="F51" s="95" t="s">
        <v>139</v>
      </c>
      <c r="H51" s="121">
        <v>7.1</v>
      </c>
      <c r="I51" s="2"/>
    </row>
    <row r="52" spans="2:9" x14ac:dyDescent="0.25">
      <c r="B52" s="95" t="s">
        <v>182</v>
      </c>
      <c r="C52" s="21">
        <v>830.64</v>
      </c>
    </row>
    <row r="53" spans="2:9" x14ac:dyDescent="0.25">
      <c r="B53" s="95" t="s">
        <v>130</v>
      </c>
      <c r="C53" s="21">
        <v>2500</v>
      </c>
    </row>
    <row r="54" spans="2:9" x14ac:dyDescent="0.25">
      <c r="B54" s="95" t="s">
        <v>131</v>
      </c>
      <c r="C54" s="21">
        <v>92</v>
      </c>
    </row>
    <row r="55" spans="2:9" x14ac:dyDescent="0.25">
      <c r="B55" s="95" t="s">
        <v>132</v>
      </c>
      <c r="C55" s="21">
        <v>276</v>
      </c>
    </row>
    <row r="56" spans="2:9" x14ac:dyDescent="0.25">
      <c r="B56" s="95" t="s">
        <v>133</v>
      </c>
      <c r="C56" s="21">
        <v>21.3</v>
      </c>
    </row>
    <row r="57" spans="2:9" x14ac:dyDescent="0.25">
      <c r="B57" s="95" t="s">
        <v>134</v>
      </c>
      <c r="C57" s="21">
        <v>200</v>
      </c>
    </row>
    <row r="58" spans="2:9" x14ac:dyDescent="0.25">
      <c r="B58" s="95" t="s">
        <v>135</v>
      </c>
      <c r="C58" s="21"/>
    </row>
    <row r="59" spans="2:9" x14ac:dyDescent="0.25">
      <c r="B59" s="95" t="s">
        <v>136</v>
      </c>
      <c r="C59" s="21"/>
    </row>
    <row r="60" spans="2:9" x14ac:dyDescent="0.25">
      <c r="B60" s="125" t="s">
        <v>141</v>
      </c>
      <c r="C60" s="116">
        <v>5956.54</v>
      </c>
    </row>
    <row r="61" spans="2:9" x14ac:dyDescent="0.25">
      <c r="C61" s="5"/>
    </row>
    <row r="62" spans="2:9" x14ac:dyDescent="0.25">
      <c r="B62" s="125" t="s">
        <v>178</v>
      </c>
      <c r="C62" s="15">
        <v>7.1</v>
      </c>
    </row>
    <row r="63" spans="2:9" x14ac:dyDescent="0.25">
      <c r="C63" s="5"/>
    </row>
    <row r="64" spans="2:9" ht="17.25" x14ac:dyDescent="0.4">
      <c r="C64" s="78">
        <v>50593.24</v>
      </c>
    </row>
    <row r="66" spans="4:5" x14ac:dyDescent="0.25">
      <c r="D66" s="95"/>
      <c r="E66" s="21"/>
    </row>
    <row r="67" spans="4:5" x14ac:dyDescent="0.25">
      <c r="D67" s="93"/>
      <c r="E67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K21" sqref="K21"/>
    </sheetView>
  </sheetViews>
  <sheetFormatPr defaultRowHeight="15" x14ac:dyDescent="0.25"/>
  <cols>
    <col min="1" max="1" width="15" customWidth="1"/>
    <col min="2" max="2" width="43.5703125" customWidth="1"/>
    <col min="3" max="3" width="12.7109375" customWidth="1"/>
    <col min="4" max="4" width="17.85546875" customWidth="1"/>
    <col min="5" max="5" width="3.7109375" customWidth="1"/>
    <col min="6" max="6" width="21.28515625" customWidth="1"/>
    <col min="7" max="7" width="3.7109375" customWidth="1"/>
    <col min="8" max="8" width="23" customWidth="1"/>
    <col min="10" max="10" width="20.28515625" customWidth="1"/>
  </cols>
  <sheetData>
    <row r="1" spans="1:10" x14ac:dyDescent="0.25">
      <c r="A1" s="1" t="s">
        <v>0</v>
      </c>
      <c r="B1" s="1"/>
      <c r="E1" s="2"/>
    </row>
    <row r="2" spans="1:10" x14ac:dyDescent="0.25">
      <c r="A2" s="1" t="s">
        <v>13</v>
      </c>
      <c r="B2" s="1"/>
      <c r="E2" s="2"/>
      <c r="F2" s="5"/>
    </row>
    <row r="3" spans="1:10" x14ac:dyDescent="0.25">
      <c r="A3" s="107"/>
      <c r="B3" s="90"/>
      <c r="E3" s="2"/>
    </row>
    <row r="4" spans="1:10" x14ac:dyDescent="0.25">
      <c r="A4" s="25"/>
      <c r="B4" s="92" t="s">
        <v>155</v>
      </c>
      <c r="E4" s="2"/>
    </row>
    <row r="5" spans="1:10" x14ac:dyDescent="0.25">
      <c r="A5" s="3"/>
      <c r="E5" s="2"/>
    </row>
    <row r="6" spans="1:10" x14ac:dyDescent="0.25">
      <c r="B6" s="1" t="s">
        <v>159</v>
      </c>
      <c r="D6" s="10">
        <v>50593.24</v>
      </c>
      <c r="E6" s="2"/>
    </row>
    <row r="7" spans="1:10" x14ac:dyDescent="0.25">
      <c r="E7" s="2"/>
    </row>
    <row r="8" spans="1:10" x14ac:dyDescent="0.25">
      <c r="C8" s="3"/>
      <c r="E8" s="2"/>
      <c r="G8" s="2"/>
      <c r="I8" s="2"/>
      <c r="J8" s="34"/>
    </row>
    <row r="9" spans="1:10" x14ac:dyDescent="0.25">
      <c r="A9" s="3" t="s">
        <v>88</v>
      </c>
      <c r="B9" s="3" t="s">
        <v>36</v>
      </c>
      <c r="C9" s="3" t="s">
        <v>37</v>
      </c>
      <c r="D9" s="3" t="s">
        <v>38</v>
      </c>
      <c r="E9" s="99"/>
      <c r="F9" s="33" t="s">
        <v>157</v>
      </c>
      <c r="G9" s="33"/>
      <c r="H9" s="3" t="s">
        <v>39</v>
      </c>
      <c r="I9" s="99" t="s">
        <v>7</v>
      </c>
      <c r="J9" s="99"/>
    </row>
    <row r="10" spans="1:10" x14ac:dyDescent="0.25">
      <c r="A10" s="3"/>
      <c r="B10" s="3"/>
      <c r="C10" s="112">
        <v>43851</v>
      </c>
      <c r="D10" s="3"/>
      <c r="E10" s="102"/>
      <c r="F10" s="110">
        <v>0.88</v>
      </c>
      <c r="G10" s="102"/>
      <c r="H10" s="71" t="s">
        <v>7</v>
      </c>
      <c r="I10" s="100">
        <v>0.88</v>
      </c>
      <c r="J10" s="99"/>
    </row>
    <row r="11" spans="1:10" x14ac:dyDescent="0.25">
      <c r="C11" s="101">
        <v>43861</v>
      </c>
      <c r="D11" s="5"/>
      <c r="E11" s="102"/>
      <c r="F11" s="11">
        <v>750</v>
      </c>
      <c r="G11" s="102"/>
      <c r="H11" t="s">
        <v>143</v>
      </c>
      <c r="I11">
        <v>0.87</v>
      </c>
      <c r="J11" s="20"/>
    </row>
    <row r="12" spans="1:10" x14ac:dyDescent="0.25">
      <c r="C12" s="101">
        <v>43882</v>
      </c>
      <c r="D12" s="5"/>
      <c r="E12" s="102"/>
      <c r="F12" s="13">
        <v>0.87</v>
      </c>
      <c r="G12" s="102"/>
      <c r="H12" t="s">
        <v>7</v>
      </c>
      <c r="I12">
        <v>0.81</v>
      </c>
      <c r="J12" s="39"/>
    </row>
    <row r="13" spans="1:10" x14ac:dyDescent="0.25">
      <c r="C13" s="101"/>
      <c r="D13" s="5"/>
      <c r="E13" s="102"/>
      <c r="F13" s="5"/>
      <c r="G13" s="102"/>
      <c r="I13">
        <v>0.86</v>
      </c>
      <c r="J13" s="20"/>
    </row>
    <row r="14" spans="1:10" x14ac:dyDescent="0.25">
      <c r="A14">
        <v>552</v>
      </c>
      <c r="B14" t="s">
        <v>144</v>
      </c>
      <c r="C14" s="101">
        <v>43901</v>
      </c>
      <c r="D14" s="18">
        <v>896.94</v>
      </c>
      <c r="E14" s="102"/>
      <c r="F14" s="5"/>
      <c r="G14" s="102"/>
      <c r="H14" t="s">
        <v>145</v>
      </c>
      <c r="I14">
        <v>0.81</v>
      </c>
      <c r="J14" s="20"/>
    </row>
    <row r="15" spans="1:10" x14ac:dyDescent="0.25">
      <c r="C15" s="101">
        <v>43911</v>
      </c>
      <c r="D15" s="5"/>
      <c r="E15" s="102"/>
      <c r="F15" s="13">
        <v>0.81</v>
      </c>
      <c r="G15" s="102"/>
      <c r="H15" t="s">
        <v>7</v>
      </c>
      <c r="I15">
        <v>0.81</v>
      </c>
      <c r="J15" s="20"/>
    </row>
    <row r="16" spans="1:10" x14ac:dyDescent="0.25">
      <c r="A16">
        <v>553</v>
      </c>
      <c r="B16" t="s">
        <v>146</v>
      </c>
      <c r="C16" s="101">
        <v>43920</v>
      </c>
      <c r="D16" s="18">
        <v>250</v>
      </c>
      <c r="E16" s="102"/>
      <c r="F16" s="5"/>
      <c r="G16" s="102"/>
      <c r="H16" t="s">
        <v>161</v>
      </c>
      <c r="I16">
        <v>0.78</v>
      </c>
      <c r="J16" s="39"/>
    </row>
    <row r="17" spans="1:10" x14ac:dyDescent="0.25">
      <c r="C17" s="101"/>
      <c r="D17" s="5"/>
      <c r="E17" s="102"/>
      <c r="F17" s="5"/>
      <c r="G17" s="102"/>
      <c r="I17" s="40">
        <v>0.88</v>
      </c>
      <c r="J17" s="39"/>
    </row>
    <row r="18" spans="1:10" x14ac:dyDescent="0.25">
      <c r="A18">
        <v>554</v>
      </c>
      <c r="B18" t="s">
        <v>144</v>
      </c>
      <c r="C18" s="101">
        <v>43939</v>
      </c>
      <c r="D18" s="18">
        <v>890</v>
      </c>
      <c r="E18" s="102"/>
      <c r="F18" s="5"/>
      <c r="G18" s="102"/>
      <c r="H18" t="s">
        <v>147</v>
      </c>
      <c r="I18" s="60">
        <f>SUM(I10:I17)</f>
        <v>6.7000000000000011</v>
      </c>
      <c r="J18" s="20"/>
    </row>
    <row r="19" spans="1:10" x14ac:dyDescent="0.25">
      <c r="C19" s="101">
        <v>43942</v>
      </c>
      <c r="D19" s="5"/>
      <c r="E19" s="102"/>
      <c r="F19" s="13">
        <v>0.86</v>
      </c>
      <c r="G19" s="102"/>
      <c r="H19" t="s">
        <v>7</v>
      </c>
      <c r="J19" s="20"/>
    </row>
    <row r="20" spans="1:10" x14ac:dyDescent="0.25">
      <c r="A20">
        <v>555</v>
      </c>
      <c r="B20" t="s">
        <v>144</v>
      </c>
      <c r="C20" s="101">
        <v>43950</v>
      </c>
      <c r="D20" s="18">
        <v>955.35</v>
      </c>
      <c r="E20" s="102"/>
      <c r="F20" s="5"/>
      <c r="G20" s="102"/>
      <c r="H20" t="s">
        <v>148</v>
      </c>
      <c r="J20" s="39"/>
    </row>
    <row r="21" spans="1:10" x14ac:dyDescent="0.25">
      <c r="A21" t="s">
        <v>153</v>
      </c>
      <c r="B21" t="s">
        <v>154</v>
      </c>
      <c r="C21" s="101"/>
      <c r="D21" s="18">
        <v>10</v>
      </c>
      <c r="E21" s="102"/>
      <c r="F21" s="5"/>
      <c r="G21" s="102"/>
      <c r="H21" t="s">
        <v>160</v>
      </c>
      <c r="J21" s="20"/>
    </row>
    <row r="22" spans="1:10" x14ac:dyDescent="0.25">
      <c r="C22" s="101"/>
      <c r="D22" s="5"/>
      <c r="E22" s="102"/>
      <c r="F22" s="5"/>
      <c r="G22" s="102"/>
      <c r="J22" s="20"/>
    </row>
    <row r="23" spans="1:10" x14ac:dyDescent="0.25">
      <c r="A23">
        <v>556</v>
      </c>
      <c r="B23" t="s">
        <v>149</v>
      </c>
      <c r="C23" s="101">
        <v>43958</v>
      </c>
      <c r="D23" s="18">
        <v>10</v>
      </c>
      <c r="E23" s="102"/>
      <c r="F23" s="5"/>
      <c r="G23" s="102"/>
      <c r="J23" s="20"/>
    </row>
    <row r="24" spans="1:10" x14ac:dyDescent="0.25">
      <c r="A24">
        <v>557</v>
      </c>
      <c r="B24" t="s">
        <v>150</v>
      </c>
      <c r="C24" s="101">
        <v>43969</v>
      </c>
      <c r="D24" s="18">
        <v>500</v>
      </c>
      <c r="E24" s="102"/>
      <c r="F24" s="5"/>
      <c r="G24" s="102"/>
      <c r="H24" t="s">
        <v>151</v>
      </c>
      <c r="J24" s="20"/>
    </row>
    <row r="25" spans="1:10" x14ac:dyDescent="0.25">
      <c r="C25" s="101">
        <v>43972</v>
      </c>
      <c r="D25" s="5"/>
      <c r="E25" s="102"/>
      <c r="F25" s="13">
        <v>0.81</v>
      </c>
      <c r="G25" s="102"/>
      <c r="H25" t="s">
        <v>7</v>
      </c>
      <c r="J25" s="20"/>
    </row>
    <row r="26" spans="1:10" x14ac:dyDescent="0.25">
      <c r="A26">
        <v>558</v>
      </c>
      <c r="B26" t="s">
        <v>144</v>
      </c>
      <c r="C26" s="101">
        <v>43980</v>
      </c>
      <c r="D26" s="18">
        <v>439.85</v>
      </c>
      <c r="E26" s="102"/>
      <c r="F26" s="5"/>
      <c r="G26" s="102"/>
      <c r="H26" t="s">
        <v>152</v>
      </c>
      <c r="J26" s="20"/>
    </row>
    <row r="27" spans="1:10" x14ac:dyDescent="0.25">
      <c r="C27" s="101"/>
      <c r="D27" s="5"/>
      <c r="E27" s="102"/>
      <c r="F27" s="5"/>
      <c r="G27" s="102"/>
      <c r="J27" s="20"/>
    </row>
    <row r="28" spans="1:10" x14ac:dyDescent="0.25">
      <c r="C28" s="101">
        <v>43998</v>
      </c>
      <c r="D28" s="5"/>
      <c r="E28" s="102"/>
      <c r="F28" s="11">
        <v>250</v>
      </c>
      <c r="G28" s="102"/>
      <c r="H28" t="s">
        <v>143</v>
      </c>
      <c r="J28" s="20"/>
    </row>
    <row r="29" spans="1:10" x14ac:dyDescent="0.25">
      <c r="A29" s="95" t="s">
        <v>153</v>
      </c>
      <c r="B29" s="95" t="s">
        <v>154</v>
      </c>
      <c r="C29" s="106">
        <v>44001</v>
      </c>
      <c r="D29" s="113">
        <v>10</v>
      </c>
      <c r="E29" s="102"/>
      <c r="F29" s="5"/>
      <c r="G29" s="102"/>
      <c r="J29" s="20"/>
    </row>
    <row r="30" spans="1:10" x14ac:dyDescent="0.25">
      <c r="C30" s="101">
        <v>44003</v>
      </c>
      <c r="D30" s="5"/>
      <c r="E30" s="102"/>
      <c r="F30" s="13">
        <v>0.81</v>
      </c>
      <c r="G30" s="102"/>
      <c r="H30" t="s">
        <v>7</v>
      </c>
      <c r="J30" s="20"/>
    </row>
    <row r="31" spans="1:10" x14ac:dyDescent="0.25">
      <c r="D31" s="108"/>
      <c r="E31" s="102"/>
      <c r="F31" s="5"/>
      <c r="G31" s="102"/>
      <c r="J31" s="39"/>
    </row>
    <row r="32" spans="1:10" x14ac:dyDescent="0.25">
      <c r="C32" s="101">
        <v>44033</v>
      </c>
      <c r="D32" s="5"/>
      <c r="E32" s="102"/>
      <c r="F32" s="109">
        <v>0.78</v>
      </c>
      <c r="G32" s="102"/>
      <c r="H32" t="s">
        <v>7</v>
      </c>
      <c r="J32" s="39"/>
    </row>
    <row r="33" spans="1:11" x14ac:dyDescent="0.25">
      <c r="A33">
        <v>559</v>
      </c>
      <c r="B33" t="s">
        <v>170</v>
      </c>
      <c r="C33" s="101">
        <v>44040</v>
      </c>
      <c r="D33" s="5"/>
      <c r="E33" s="102"/>
      <c r="G33" s="102"/>
      <c r="J33" s="34"/>
    </row>
    <row r="34" spans="1:11" x14ac:dyDescent="0.25">
      <c r="A34">
        <v>560</v>
      </c>
      <c r="B34" t="s">
        <v>162</v>
      </c>
      <c r="C34" s="101">
        <v>44040</v>
      </c>
      <c r="D34" s="18">
        <v>20</v>
      </c>
      <c r="E34" s="102"/>
      <c r="G34" s="102"/>
      <c r="H34" t="s">
        <v>166</v>
      </c>
    </row>
    <row r="35" spans="1:11" x14ac:dyDescent="0.25">
      <c r="D35" s="5"/>
      <c r="E35" s="102"/>
      <c r="G35" s="102"/>
      <c r="H35" t="s">
        <v>167</v>
      </c>
    </row>
    <row r="36" spans="1:11" x14ac:dyDescent="0.25">
      <c r="A36">
        <v>561</v>
      </c>
      <c r="B36" t="s">
        <v>144</v>
      </c>
      <c r="C36" s="101">
        <v>44040</v>
      </c>
      <c r="D36" s="117">
        <v>411.38</v>
      </c>
      <c r="E36" s="102"/>
      <c r="G36" s="102"/>
      <c r="H36" t="s">
        <v>165</v>
      </c>
    </row>
    <row r="37" spans="1:11" x14ac:dyDescent="0.25">
      <c r="D37" s="5"/>
      <c r="E37" s="102"/>
      <c r="F37" s="5"/>
      <c r="G37" s="102"/>
    </row>
    <row r="38" spans="1:11" x14ac:dyDescent="0.25">
      <c r="C38" t="s">
        <v>168</v>
      </c>
      <c r="D38" s="5"/>
      <c r="E38" s="102"/>
      <c r="F38" s="26">
        <v>7500</v>
      </c>
      <c r="G38" s="102"/>
      <c r="H38" t="s">
        <v>143</v>
      </c>
    </row>
    <row r="39" spans="1:11" x14ac:dyDescent="0.25">
      <c r="C39" t="s">
        <v>168</v>
      </c>
      <c r="E39" s="102"/>
      <c r="F39" s="11">
        <v>750</v>
      </c>
      <c r="G39" s="102"/>
      <c r="H39" t="s">
        <v>143</v>
      </c>
    </row>
    <row r="40" spans="1:11" x14ac:dyDescent="0.25">
      <c r="A40" s="2"/>
      <c r="C40" t="s">
        <v>168</v>
      </c>
      <c r="D40" s="20"/>
      <c r="E40" s="102"/>
      <c r="F40" s="11">
        <v>500</v>
      </c>
      <c r="G40" s="102"/>
      <c r="H40" t="s">
        <v>143</v>
      </c>
      <c r="I40" s="2"/>
      <c r="J40" s="2"/>
      <c r="K40" s="2"/>
    </row>
    <row r="41" spans="1:11" x14ac:dyDescent="0.25">
      <c r="C41" s="101" t="s">
        <v>168</v>
      </c>
      <c r="D41" s="5"/>
      <c r="E41" s="102"/>
      <c r="F41" s="11">
        <v>500</v>
      </c>
      <c r="G41" s="102"/>
    </row>
    <row r="42" spans="1:11" x14ac:dyDescent="0.25">
      <c r="C42" s="101">
        <v>44064</v>
      </c>
      <c r="D42" s="5"/>
      <c r="E42" s="102"/>
      <c r="F42" s="13">
        <v>0.88</v>
      </c>
      <c r="G42" s="102"/>
      <c r="H42" t="s">
        <v>7</v>
      </c>
    </row>
    <row r="43" spans="1:11" x14ac:dyDescent="0.25">
      <c r="C43" s="101"/>
      <c r="D43" s="5"/>
      <c r="E43" s="102"/>
      <c r="F43" s="20"/>
      <c r="G43" s="102"/>
    </row>
    <row r="44" spans="1:11" x14ac:dyDescent="0.25">
      <c r="A44">
        <v>562</v>
      </c>
      <c r="B44" t="s">
        <v>169</v>
      </c>
      <c r="C44" s="101">
        <v>44078</v>
      </c>
      <c r="D44" s="52">
        <v>200</v>
      </c>
      <c r="E44" s="102"/>
      <c r="F44" s="19"/>
      <c r="G44" s="102"/>
      <c r="H44" t="s">
        <v>164</v>
      </c>
    </row>
    <row r="45" spans="1:11" ht="17.25" x14ac:dyDescent="0.4">
      <c r="D45" s="129">
        <v>4593.5200000000004</v>
      </c>
      <c r="E45" s="102"/>
      <c r="F45" s="127">
        <v>10250</v>
      </c>
      <c r="G45" s="102"/>
      <c r="H45" t="s">
        <v>175</v>
      </c>
    </row>
    <row r="46" spans="1:11" ht="17.25" x14ac:dyDescent="0.4">
      <c r="D46" s="38"/>
      <c r="E46" s="102"/>
      <c r="F46" s="128">
        <v>6.7</v>
      </c>
      <c r="G46" s="102"/>
      <c r="H46" t="s">
        <v>142</v>
      </c>
    </row>
    <row r="47" spans="1:11" ht="17.25" x14ac:dyDescent="0.4">
      <c r="D47" s="78">
        <f>SUM(D6+F45+F46-D45)</f>
        <v>56256.42</v>
      </c>
      <c r="E47" s="2"/>
      <c r="F47" s="5"/>
    </row>
    <row r="48" spans="1:11" x14ac:dyDescent="0.25">
      <c r="D48" s="5"/>
      <c r="E48" s="2"/>
      <c r="F48" s="5"/>
    </row>
    <row r="49" spans="1:7" x14ac:dyDescent="0.25">
      <c r="D49" s="5"/>
      <c r="E49" s="2"/>
    </row>
    <row r="50" spans="1:7" x14ac:dyDescent="0.25">
      <c r="B50" s="3" t="s">
        <v>140</v>
      </c>
      <c r="D50" s="5" t="s">
        <v>171</v>
      </c>
      <c r="E50" s="2"/>
    </row>
    <row r="51" spans="1:7" x14ac:dyDescent="0.25">
      <c r="A51" s="1"/>
      <c r="B51" s="103" t="s">
        <v>173</v>
      </c>
      <c r="C51" s="10">
        <v>50593.24</v>
      </c>
      <c r="E51" s="2"/>
      <c r="F51" s="1"/>
      <c r="G51" s="8"/>
    </row>
    <row r="52" spans="1:7" x14ac:dyDescent="0.25">
      <c r="A52" s="1"/>
      <c r="B52" s="103" t="s">
        <v>174</v>
      </c>
      <c r="C52" s="10">
        <v>56256.42</v>
      </c>
      <c r="E52" s="2"/>
      <c r="F52" s="1"/>
      <c r="G52" s="8"/>
    </row>
    <row r="53" spans="1:7" x14ac:dyDescent="0.25">
      <c r="A53" s="1"/>
      <c r="B53" s="8"/>
      <c r="D53" s="5"/>
      <c r="E53" s="2"/>
      <c r="F53" s="1"/>
      <c r="G53" s="8"/>
    </row>
    <row r="54" spans="1:7" x14ac:dyDescent="0.25">
      <c r="A54" s="1"/>
      <c r="B54" s="93" t="s">
        <v>177</v>
      </c>
      <c r="C54" s="115">
        <v>10250</v>
      </c>
      <c r="F54" s="1"/>
      <c r="G54" s="67"/>
    </row>
    <row r="55" spans="1:7" x14ac:dyDescent="0.25">
      <c r="A55" s="1"/>
      <c r="B55" s="91" t="s">
        <v>127</v>
      </c>
      <c r="C55" s="5"/>
      <c r="D55" s="5"/>
      <c r="F55" s="1"/>
      <c r="G55" s="8"/>
    </row>
    <row r="56" spans="1:7" x14ac:dyDescent="0.25">
      <c r="A56" s="1"/>
      <c r="B56" s="94" t="s">
        <v>128</v>
      </c>
      <c r="C56" s="21">
        <f>SUM(D14+D18+D20+D26+D36)</f>
        <v>3593.52</v>
      </c>
      <c r="G56" s="5"/>
    </row>
    <row r="57" spans="1:7" x14ac:dyDescent="0.25">
      <c r="A57" s="1"/>
      <c r="B57" s="95" t="s">
        <v>129</v>
      </c>
      <c r="C57" s="21">
        <v>250</v>
      </c>
      <c r="F57" s="1"/>
      <c r="G57" s="12"/>
    </row>
    <row r="58" spans="1:7" x14ac:dyDescent="0.25">
      <c r="A58" s="2"/>
      <c r="B58" s="95" t="s">
        <v>179</v>
      </c>
      <c r="C58" s="21">
        <v>500</v>
      </c>
      <c r="F58" s="1"/>
      <c r="G58" s="12"/>
    </row>
    <row r="59" spans="1:7" x14ac:dyDescent="0.25">
      <c r="B59" s="95" t="s">
        <v>176</v>
      </c>
      <c r="C59" s="21">
        <v>50</v>
      </c>
      <c r="G59" s="5"/>
    </row>
    <row r="60" spans="1:7" x14ac:dyDescent="0.25">
      <c r="B60" s="95" t="s">
        <v>163</v>
      </c>
      <c r="C60" s="122">
        <v>200</v>
      </c>
      <c r="F60" s="1"/>
      <c r="G60" s="12"/>
    </row>
    <row r="61" spans="1:7" x14ac:dyDescent="0.25">
      <c r="B61" s="125" t="s">
        <v>141</v>
      </c>
      <c r="C61" s="116">
        <f>SUM(C56:C60)</f>
        <v>4593.5200000000004</v>
      </c>
      <c r="G61" s="5"/>
    </row>
    <row r="62" spans="1:7" x14ac:dyDescent="0.25">
      <c r="B62" s="125"/>
      <c r="C62" s="21"/>
    </row>
    <row r="63" spans="1:7" x14ac:dyDescent="0.25">
      <c r="B63" s="125" t="s">
        <v>178</v>
      </c>
      <c r="C63" s="124">
        <v>6.7</v>
      </c>
    </row>
    <row r="64" spans="1:7" x14ac:dyDescent="0.25">
      <c r="B64" s="95"/>
      <c r="C64" s="21"/>
    </row>
    <row r="65" spans="2:3" ht="17.25" x14ac:dyDescent="0.4">
      <c r="B65" s="95"/>
      <c r="C65" s="126">
        <f>SUM(C51+C54-C61+C63)</f>
        <v>56256.42</v>
      </c>
    </row>
    <row r="66" spans="2:3" x14ac:dyDescent="0.25">
      <c r="B66" s="95"/>
      <c r="C66" s="123"/>
    </row>
    <row r="67" spans="2:3" x14ac:dyDescent="0.25">
      <c r="B67" s="1" t="s">
        <v>204</v>
      </c>
      <c r="C67" s="131">
        <v>500</v>
      </c>
    </row>
    <row r="68" spans="2:3" x14ac:dyDescent="0.25">
      <c r="B68" s="132" t="s">
        <v>205</v>
      </c>
      <c r="C68" s="133">
        <v>106</v>
      </c>
    </row>
    <row r="69" spans="2:3" x14ac:dyDescent="0.25">
      <c r="B69" s="2"/>
      <c r="C69" s="20"/>
    </row>
    <row r="70" spans="2:3" ht="17.25" x14ac:dyDescent="0.4">
      <c r="B70" s="2"/>
      <c r="C70" s="7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K8" sqref="K8"/>
    </sheetView>
  </sheetViews>
  <sheetFormatPr defaultRowHeight="15" x14ac:dyDescent="0.25"/>
  <cols>
    <col min="1" max="1" width="27.85546875" customWidth="1"/>
    <col min="2" max="2" width="16.7109375" customWidth="1"/>
    <col min="3" max="3" width="2.85546875" customWidth="1"/>
    <col min="4" max="4" width="16.42578125" customWidth="1"/>
    <col min="5" max="5" width="2.85546875" customWidth="1"/>
    <col min="7" max="7" width="2.85546875" customWidth="1"/>
    <col min="8" max="8" width="16.28515625" customWidth="1"/>
    <col min="9" max="9" width="2.85546875" customWidth="1"/>
    <col min="10" max="10" width="16.28515625" customWidth="1"/>
  </cols>
  <sheetData>
    <row r="1" spans="1:11" x14ac:dyDescent="0.25">
      <c r="A1" s="31" t="s">
        <v>0</v>
      </c>
      <c r="B1" s="31"/>
      <c r="C1" s="1"/>
      <c r="D1" s="1"/>
    </row>
    <row r="2" spans="1:11" x14ac:dyDescent="0.25">
      <c r="A2" s="31" t="s">
        <v>13</v>
      </c>
      <c r="B2" s="31"/>
      <c r="C2" s="32"/>
      <c r="D2" s="1"/>
      <c r="E2" s="2"/>
      <c r="G2" s="2"/>
      <c r="I2" s="2"/>
    </row>
    <row r="3" spans="1:11" x14ac:dyDescent="0.25">
      <c r="A3" s="3" t="s">
        <v>14</v>
      </c>
      <c r="B3" s="3"/>
      <c r="C3" s="32"/>
      <c r="D3" s="1"/>
      <c r="E3" s="2"/>
      <c r="G3" s="2"/>
      <c r="I3" s="2"/>
    </row>
    <row r="4" spans="1:11" x14ac:dyDescent="0.25">
      <c r="C4" s="20"/>
      <c r="D4" s="7" t="s">
        <v>12</v>
      </c>
      <c r="E4" s="2"/>
      <c r="G4" s="2"/>
      <c r="I4" s="2"/>
    </row>
    <row r="5" spans="1:11" x14ac:dyDescent="0.25">
      <c r="A5" s="5"/>
      <c r="B5" s="5"/>
      <c r="C5" s="20"/>
      <c r="D5" s="25" t="s">
        <v>2</v>
      </c>
      <c r="E5" s="20"/>
      <c r="F5" s="5"/>
      <c r="G5" s="20"/>
      <c r="H5" s="5"/>
      <c r="I5" s="20"/>
      <c r="J5" s="5"/>
    </row>
    <row r="6" spans="1:11" x14ac:dyDescent="0.25">
      <c r="A6" s="21"/>
      <c r="B6" s="21"/>
      <c r="C6" s="20"/>
      <c r="D6" s="3" t="s">
        <v>6</v>
      </c>
      <c r="F6" s="3" t="s">
        <v>7</v>
      </c>
      <c r="H6" s="3" t="s">
        <v>5</v>
      </c>
      <c r="I6" s="20"/>
      <c r="J6" s="9" t="s">
        <v>10</v>
      </c>
    </row>
    <row r="7" spans="1:11" x14ac:dyDescent="0.25">
      <c r="A7" s="43" t="s">
        <v>15</v>
      </c>
      <c r="B7" s="45">
        <v>9991.56</v>
      </c>
      <c r="C7" s="6"/>
      <c r="D7" s="27">
        <v>9991.56</v>
      </c>
      <c r="E7" s="6"/>
      <c r="F7" s="5"/>
      <c r="G7" s="6"/>
      <c r="H7" s="5"/>
      <c r="I7" s="6"/>
      <c r="J7" s="5"/>
    </row>
    <row r="8" spans="1:11" x14ac:dyDescent="0.25">
      <c r="A8" s="5"/>
      <c r="B8" s="5"/>
      <c r="C8" s="6"/>
      <c r="D8" s="22">
        <v>0.17</v>
      </c>
      <c r="E8" s="6"/>
      <c r="F8" s="5">
        <v>0.17</v>
      </c>
      <c r="G8" s="6"/>
      <c r="H8" s="5">
        <v>35298</v>
      </c>
      <c r="I8" s="6"/>
      <c r="J8" s="5">
        <v>6883.85</v>
      </c>
      <c r="K8" s="5" t="s">
        <v>214</v>
      </c>
    </row>
    <row r="9" spans="1:11" x14ac:dyDescent="0.25">
      <c r="A9" s="1" t="s">
        <v>32</v>
      </c>
      <c r="B9" s="14">
        <v>164763</v>
      </c>
      <c r="C9" s="6"/>
      <c r="D9" s="23">
        <v>3</v>
      </c>
      <c r="E9" s="6"/>
      <c r="F9" s="5">
        <v>0.15</v>
      </c>
      <c r="G9" s="6"/>
      <c r="H9" s="5">
        <v>113777</v>
      </c>
      <c r="I9" s="6"/>
      <c r="J9" s="5">
        <v>1500</v>
      </c>
      <c r="K9" s="5" t="s">
        <v>189</v>
      </c>
    </row>
    <row r="10" spans="1:11" x14ac:dyDescent="0.25">
      <c r="A10" s="1" t="s">
        <v>33</v>
      </c>
      <c r="B10" s="30">
        <v>14.49</v>
      </c>
      <c r="C10" s="6"/>
      <c r="D10" s="27">
        <f>SUM(D7+D8-D9)</f>
        <v>9988.73</v>
      </c>
      <c r="E10" s="6"/>
      <c r="F10" s="5">
        <v>0.17</v>
      </c>
      <c r="G10" s="6"/>
      <c r="H10" s="5">
        <v>7844</v>
      </c>
      <c r="I10" s="6"/>
      <c r="J10" s="5">
        <v>2170.5</v>
      </c>
      <c r="K10" s="5" t="s">
        <v>190</v>
      </c>
    </row>
    <row r="11" spans="1:11" x14ac:dyDescent="0.25">
      <c r="A11" s="1" t="s">
        <v>34</v>
      </c>
      <c r="B11" s="17">
        <v>10598.95</v>
      </c>
      <c r="C11" s="6"/>
      <c r="D11" s="22">
        <v>0.15</v>
      </c>
      <c r="E11" s="6"/>
      <c r="F11" s="5">
        <v>0.17</v>
      </c>
      <c r="G11" s="6"/>
      <c r="H11" s="16">
        <v>7844</v>
      </c>
      <c r="I11" s="6"/>
      <c r="J11" s="16">
        <v>44.6</v>
      </c>
      <c r="K11" s="5" t="s">
        <v>9</v>
      </c>
    </row>
    <row r="12" spans="1:11" x14ac:dyDescent="0.25">
      <c r="A12" s="1"/>
      <c r="B12" s="5"/>
      <c r="C12" s="6"/>
      <c r="D12" s="23">
        <v>3</v>
      </c>
      <c r="E12" s="6"/>
      <c r="F12" s="5">
        <v>0.16</v>
      </c>
      <c r="G12" s="6"/>
      <c r="H12" s="14">
        <f>SUM(H8:H11)</f>
        <v>164763</v>
      </c>
      <c r="I12" s="6"/>
      <c r="J12" s="17">
        <f>SUM(J8:J11)</f>
        <v>10598.95</v>
      </c>
      <c r="K12" s="5"/>
    </row>
    <row r="13" spans="1:11" x14ac:dyDescent="0.25">
      <c r="A13" s="1" t="s">
        <v>16</v>
      </c>
      <c r="B13" s="44">
        <v>164170.1</v>
      </c>
      <c r="C13" s="6"/>
      <c r="D13" s="27">
        <f>SUM(D10+D11-D12)</f>
        <v>9985.8799999999992</v>
      </c>
      <c r="E13" s="6"/>
      <c r="F13" s="5">
        <v>0.17</v>
      </c>
      <c r="G13" s="6"/>
      <c r="H13" s="5"/>
      <c r="I13" s="6"/>
      <c r="J13" s="5"/>
    </row>
    <row r="14" spans="1:11" x14ac:dyDescent="0.25">
      <c r="B14" s="5"/>
      <c r="C14" s="6"/>
      <c r="D14" s="22">
        <v>0.17</v>
      </c>
      <c r="E14" s="6"/>
      <c r="F14" s="5">
        <v>0.61</v>
      </c>
      <c r="G14" s="6"/>
      <c r="H14" s="5"/>
      <c r="I14" s="6"/>
      <c r="J14" s="5"/>
    </row>
    <row r="15" spans="1:11" x14ac:dyDescent="0.25">
      <c r="A15" s="5"/>
      <c r="B15" s="5"/>
      <c r="C15" s="6"/>
      <c r="D15" s="23">
        <v>3</v>
      </c>
      <c r="E15" s="6"/>
      <c r="F15" s="5">
        <v>2.4900000000000002</v>
      </c>
      <c r="G15" s="6"/>
      <c r="H15" s="5"/>
      <c r="I15" s="6"/>
      <c r="J15" s="5"/>
    </row>
    <row r="16" spans="1:11" x14ac:dyDescent="0.25">
      <c r="A16" s="5"/>
      <c r="B16" s="5"/>
      <c r="C16" s="6"/>
      <c r="D16" s="27">
        <f>SUM(D13+D14-D15)</f>
        <v>9983.0499999999993</v>
      </c>
      <c r="E16" s="6"/>
      <c r="F16" s="5">
        <v>2.54</v>
      </c>
      <c r="G16" s="6"/>
      <c r="H16" s="5"/>
      <c r="I16" s="6"/>
      <c r="J16" s="5"/>
    </row>
    <row r="17" spans="1:11" x14ac:dyDescent="0.25">
      <c r="A17" s="5"/>
      <c r="B17" s="5"/>
      <c r="C17" s="6"/>
      <c r="D17" s="22">
        <v>0.17</v>
      </c>
      <c r="E17" s="6"/>
      <c r="F17" s="5">
        <v>2.56</v>
      </c>
      <c r="G17" s="6"/>
      <c r="H17" s="5"/>
      <c r="I17" s="6"/>
      <c r="J17" s="5"/>
    </row>
    <row r="18" spans="1:11" x14ac:dyDescent="0.25">
      <c r="A18" s="5"/>
      <c r="B18" s="5"/>
      <c r="C18" s="6"/>
      <c r="D18" s="23">
        <v>23.6</v>
      </c>
      <c r="E18" s="6"/>
      <c r="F18" s="5">
        <v>2.57</v>
      </c>
      <c r="G18" s="6"/>
      <c r="H18" s="5"/>
      <c r="I18" s="6"/>
      <c r="J18" s="5"/>
    </row>
    <row r="19" spans="1:11" x14ac:dyDescent="0.25">
      <c r="A19" s="5"/>
      <c r="B19" s="5"/>
      <c r="C19" s="6"/>
      <c r="D19" s="27">
        <f>SUM(D16+D17-D18)</f>
        <v>9959.619999999999</v>
      </c>
      <c r="E19" s="6"/>
      <c r="F19" s="16">
        <v>2.73</v>
      </c>
      <c r="G19" s="6"/>
      <c r="H19" s="5"/>
      <c r="I19" s="6"/>
      <c r="J19" s="5"/>
    </row>
    <row r="20" spans="1:11" x14ac:dyDescent="0.25">
      <c r="A20" s="5"/>
      <c r="B20" s="5"/>
      <c r="C20" s="6"/>
      <c r="D20" s="24">
        <v>0.16</v>
      </c>
      <c r="E20" s="6"/>
      <c r="F20" s="30">
        <f>SUM(F8:F19)</f>
        <v>14.49</v>
      </c>
      <c r="G20" s="6"/>
      <c r="H20" s="5"/>
      <c r="I20" s="6"/>
      <c r="J20" s="5"/>
    </row>
    <row r="21" spans="1:11" x14ac:dyDescent="0.25">
      <c r="A21" s="5"/>
      <c r="B21" s="5"/>
      <c r="C21" s="6"/>
      <c r="D21" s="18">
        <v>3</v>
      </c>
      <c r="E21" s="6"/>
      <c r="F21" s="5"/>
      <c r="G21" s="6"/>
      <c r="H21" s="5"/>
      <c r="I21" s="6"/>
      <c r="J21" s="5"/>
    </row>
    <row r="22" spans="1:11" x14ac:dyDescent="0.25">
      <c r="C22" s="6"/>
      <c r="D22" s="29">
        <f>SUM(D19+D20-D21)</f>
        <v>9956.7799999999988</v>
      </c>
      <c r="E22" s="6"/>
      <c r="F22" s="5"/>
      <c r="G22" s="6"/>
      <c r="H22" s="5"/>
      <c r="I22" s="6"/>
    </row>
    <row r="23" spans="1:11" x14ac:dyDescent="0.25">
      <c r="C23" s="6"/>
      <c r="D23" s="24">
        <v>0.17</v>
      </c>
      <c r="E23" s="6"/>
      <c r="F23" s="5"/>
      <c r="G23" s="6"/>
      <c r="H23" s="5"/>
      <c r="I23" s="6"/>
    </row>
    <row r="24" spans="1:11" x14ac:dyDescent="0.25">
      <c r="C24" s="6"/>
      <c r="D24" s="18">
        <v>3</v>
      </c>
      <c r="E24" s="6"/>
      <c r="F24" s="5"/>
      <c r="G24" s="6"/>
      <c r="H24" s="5"/>
      <c r="I24" s="6"/>
    </row>
    <row r="25" spans="1:11" x14ac:dyDescent="0.25">
      <c r="C25" s="6"/>
      <c r="D25" s="29">
        <f>SUM(D22+D23-D24)</f>
        <v>9953.9499999999989</v>
      </c>
      <c r="E25" s="6"/>
      <c r="F25" s="5"/>
      <c r="G25" s="6"/>
      <c r="H25" s="5"/>
      <c r="I25" s="6"/>
    </row>
    <row r="26" spans="1:11" x14ac:dyDescent="0.25">
      <c r="C26" s="6"/>
      <c r="D26" s="24">
        <v>0.61</v>
      </c>
      <c r="E26" s="6"/>
      <c r="F26" s="5"/>
      <c r="G26" s="6"/>
      <c r="H26" s="5"/>
      <c r="I26" s="6"/>
    </row>
    <row r="27" spans="1:11" x14ac:dyDescent="0.25">
      <c r="C27" s="6"/>
      <c r="D27" s="26">
        <v>35298</v>
      </c>
      <c r="E27" s="6"/>
      <c r="F27" s="5"/>
      <c r="G27" s="6"/>
      <c r="H27" s="5"/>
      <c r="I27" s="6"/>
      <c r="J27" s="16"/>
      <c r="K27" s="5"/>
    </row>
    <row r="28" spans="1:11" x14ac:dyDescent="0.25">
      <c r="C28" s="6"/>
      <c r="D28" s="18">
        <v>3</v>
      </c>
      <c r="E28" s="6"/>
      <c r="F28" s="5"/>
      <c r="G28" s="6"/>
      <c r="H28" s="5"/>
      <c r="I28" s="6"/>
      <c r="J28" s="16"/>
      <c r="K28" s="5"/>
    </row>
    <row r="29" spans="1:11" x14ac:dyDescent="0.25">
      <c r="C29" s="6"/>
      <c r="D29" s="29">
        <f>SUM(D25+D26+D27-D28)</f>
        <v>45249.56</v>
      </c>
      <c r="E29" s="6"/>
      <c r="F29" s="5"/>
      <c r="G29" s="6"/>
      <c r="H29" s="5"/>
      <c r="I29" s="6"/>
      <c r="J29" s="16"/>
      <c r="K29" s="5"/>
    </row>
    <row r="30" spans="1:11" x14ac:dyDescent="0.25">
      <c r="C30" s="6"/>
      <c r="D30" s="24">
        <v>2.4900000000000002</v>
      </c>
      <c r="E30" s="6"/>
      <c r="F30" s="5"/>
      <c r="G30" s="6"/>
      <c r="H30" s="5"/>
      <c r="I30" s="6"/>
      <c r="J30" s="16"/>
      <c r="K30" s="5"/>
    </row>
    <row r="31" spans="1:11" x14ac:dyDescent="0.25">
      <c r="C31" s="6"/>
      <c r="D31" s="26">
        <v>94167</v>
      </c>
      <c r="E31" s="6"/>
      <c r="F31" s="5"/>
      <c r="G31" s="6"/>
      <c r="H31" s="5"/>
      <c r="I31" s="6"/>
      <c r="J31" s="16"/>
      <c r="K31" s="5"/>
    </row>
    <row r="32" spans="1:11" x14ac:dyDescent="0.25">
      <c r="C32" s="6"/>
      <c r="D32" s="11">
        <v>19610</v>
      </c>
      <c r="E32" s="6"/>
      <c r="F32" s="5"/>
      <c r="G32" s="6"/>
      <c r="H32" s="5"/>
      <c r="I32" s="6"/>
      <c r="J32" s="16"/>
      <c r="K32" s="5"/>
    </row>
    <row r="33" spans="1:10" x14ac:dyDescent="0.25">
      <c r="C33" s="6"/>
      <c r="D33" s="18">
        <v>3</v>
      </c>
      <c r="E33" s="6"/>
      <c r="F33" s="5"/>
      <c r="G33" s="6"/>
      <c r="H33" s="5"/>
      <c r="I33" s="6"/>
      <c r="J33" s="19"/>
    </row>
    <row r="34" spans="1:10" x14ac:dyDescent="0.25">
      <c r="C34" s="6"/>
      <c r="D34" s="29">
        <f>SUM(D29+D30+D31+D32-D33)</f>
        <v>159026.04999999999</v>
      </c>
      <c r="E34" s="6"/>
      <c r="F34" s="5"/>
      <c r="G34" s="6"/>
      <c r="H34" s="5"/>
      <c r="I34" s="6"/>
      <c r="J34" s="19"/>
    </row>
    <row r="35" spans="1:10" x14ac:dyDescent="0.25">
      <c r="C35" s="6"/>
      <c r="D35" s="24">
        <v>2.54</v>
      </c>
      <c r="E35" s="6"/>
      <c r="F35" s="5"/>
      <c r="G35" s="6"/>
      <c r="H35" s="5"/>
      <c r="I35" s="6"/>
      <c r="J35" s="19"/>
    </row>
    <row r="36" spans="1:10" x14ac:dyDescent="0.25">
      <c r="C36" s="6"/>
      <c r="D36" s="18">
        <v>6883.85</v>
      </c>
      <c r="E36" s="6"/>
      <c r="F36" s="5"/>
      <c r="G36" s="6"/>
      <c r="H36" s="5"/>
      <c r="I36" s="6"/>
      <c r="J36" s="19"/>
    </row>
    <row r="37" spans="1:10" x14ac:dyDescent="0.25">
      <c r="C37" s="6"/>
      <c r="D37" s="29">
        <f>SUM(D34+D35-D36)</f>
        <v>152144.74</v>
      </c>
      <c r="E37" s="6"/>
      <c r="F37" s="5"/>
      <c r="G37" s="6"/>
      <c r="H37" s="5"/>
      <c r="I37" s="6"/>
      <c r="J37" s="19"/>
    </row>
    <row r="38" spans="1:10" x14ac:dyDescent="0.25">
      <c r="C38" s="6"/>
      <c r="D38" s="24">
        <v>2.56</v>
      </c>
      <c r="E38" s="6"/>
      <c r="F38" s="5"/>
      <c r="G38" s="6"/>
      <c r="H38" s="5"/>
      <c r="I38" s="6"/>
      <c r="J38" s="19"/>
    </row>
    <row r="39" spans="1:10" x14ac:dyDescent="0.25">
      <c r="C39" s="6"/>
      <c r="D39" s="11">
        <v>3922</v>
      </c>
      <c r="E39" s="6"/>
      <c r="F39" s="5"/>
      <c r="G39" s="6"/>
      <c r="H39" s="5"/>
      <c r="I39" s="6"/>
      <c r="J39" s="19"/>
    </row>
    <row r="40" spans="1:10" x14ac:dyDescent="0.25">
      <c r="C40" s="6"/>
      <c r="D40" s="11">
        <v>3922</v>
      </c>
      <c r="E40" s="6"/>
      <c r="F40" s="5"/>
      <c r="G40" s="6"/>
      <c r="H40" s="5"/>
      <c r="I40" s="6"/>
      <c r="J40" s="19"/>
    </row>
    <row r="41" spans="1:10" x14ac:dyDescent="0.25">
      <c r="C41" s="6"/>
      <c r="D41" s="18">
        <v>1500</v>
      </c>
      <c r="E41" s="6"/>
      <c r="F41" s="5"/>
      <c r="G41" s="6"/>
      <c r="H41" s="5"/>
      <c r="I41" s="6"/>
      <c r="J41" s="19"/>
    </row>
    <row r="42" spans="1:10" x14ac:dyDescent="0.25">
      <c r="C42" s="6"/>
      <c r="D42" s="18">
        <v>2170.5</v>
      </c>
      <c r="E42" s="6"/>
      <c r="F42" s="5"/>
      <c r="G42" s="6"/>
      <c r="H42" s="5"/>
      <c r="I42" s="6"/>
      <c r="J42" s="19"/>
    </row>
    <row r="43" spans="1:10" x14ac:dyDescent="0.25">
      <c r="C43" s="6"/>
      <c r="D43" s="29">
        <f>SUM(D37+D38+D39+D40-D41-D42)</f>
        <v>156320.79999999999</v>
      </c>
      <c r="E43" s="6"/>
      <c r="F43" s="5"/>
      <c r="G43" s="6"/>
      <c r="H43" s="5"/>
      <c r="I43" s="6"/>
      <c r="J43" s="19"/>
    </row>
    <row r="44" spans="1:10" x14ac:dyDescent="0.25">
      <c r="C44" s="6"/>
      <c r="D44" s="24">
        <v>2.57</v>
      </c>
      <c r="E44" s="6"/>
      <c r="F44" s="5"/>
      <c r="G44" s="6"/>
      <c r="H44" s="5"/>
      <c r="I44" s="6"/>
      <c r="J44" s="19"/>
    </row>
    <row r="45" spans="1:10" x14ac:dyDescent="0.25">
      <c r="C45" s="6"/>
      <c r="D45" s="29">
        <f>SUM(D43:D44)</f>
        <v>156323.37</v>
      </c>
      <c r="E45" s="6"/>
      <c r="F45" s="5"/>
      <c r="G45" s="6"/>
      <c r="H45" s="5"/>
      <c r="I45" s="6"/>
      <c r="J45" s="19"/>
    </row>
    <row r="46" spans="1:10" x14ac:dyDescent="0.25">
      <c r="C46" s="6"/>
      <c r="D46" s="24">
        <v>2.73</v>
      </c>
      <c r="E46" s="6"/>
      <c r="F46" s="5"/>
      <c r="G46" s="6"/>
      <c r="H46" s="5"/>
      <c r="I46" s="6"/>
      <c r="J46" s="19"/>
    </row>
    <row r="47" spans="1:10" x14ac:dyDescent="0.25">
      <c r="C47" s="6"/>
      <c r="D47" s="11">
        <v>7844</v>
      </c>
      <c r="E47" s="6"/>
      <c r="F47" s="5"/>
      <c r="G47" s="6"/>
      <c r="H47" s="5"/>
      <c r="I47" s="6"/>
      <c r="J47" s="19"/>
    </row>
    <row r="48" spans="1:10" ht="15.75" x14ac:dyDescent="0.25">
      <c r="A48" s="42" t="s">
        <v>16</v>
      </c>
      <c r="B48" s="42"/>
      <c r="C48" s="6"/>
      <c r="D48" s="28">
        <f>SUM(D45:D47)</f>
        <v>164170.1</v>
      </c>
      <c r="E48" s="6"/>
      <c r="F48" s="5"/>
      <c r="G48" s="6"/>
      <c r="H48" s="5"/>
      <c r="I48" s="6"/>
      <c r="J48" s="19"/>
    </row>
    <row r="49" spans="1:12" x14ac:dyDescent="0.25">
      <c r="C49" s="20"/>
      <c r="D49" s="20"/>
      <c r="E49" s="20"/>
      <c r="F49" s="5"/>
      <c r="G49" s="20"/>
      <c r="H49" s="5"/>
      <c r="I49" s="20"/>
      <c r="J49" s="19"/>
    </row>
    <row r="50" spans="1:12" x14ac:dyDescent="0.25">
      <c r="A50" s="2"/>
      <c r="B50" s="2"/>
      <c r="C50" s="20"/>
      <c r="D50" s="20"/>
      <c r="E50" s="20"/>
      <c r="F50" s="20"/>
      <c r="G50" s="20"/>
      <c r="H50" s="20"/>
      <c r="I50" s="20"/>
      <c r="J50" s="34"/>
      <c r="K50" s="2"/>
    </row>
    <row r="51" spans="1:12" x14ac:dyDescent="0.25">
      <c r="A51" s="2"/>
      <c r="B51" s="2"/>
      <c r="C51" s="20"/>
      <c r="D51" s="35"/>
      <c r="E51" s="2"/>
      <c r="F51" s="36"/>
      <c r="G51" s="2"/>
      <c r="H51" s="36"/>
      <c r="I51" s="2"/>
      <c r="J51" s="2"/>
      <c r="K51" s="2"/>
    </row>
    <row r="52" spans="1:12" x14ac:dyDescent="0.25">
      <c r="A52" s="20"/>
      <c r="B52" s="20"/>
      <c r="C52" s="20"/>
      <c r="D52" s="37"/>
      <c r="E52" s="20"/>
      <c r="F52" s="37"/>
      <c r="G52" s="20"/>
      <c r="H52" s="37"/>
      <c r="I52" s="20"/>
      <c r="J52" s="32"/>
      <c r="K52" s="20"/>
      <c r="L52" s="5"/>
    </row>
    <row r="53" spans="1:12" x14ac:dyDescent="0.25">
      <c r="A53" s="20"/>
      <c r="B53" s="20"/>
      <c r="C53" s="20"/>
      <c r="D53" s="33"/>
      <c r="E53" s="20"/>
      <c r="F53" s="33"/>
      <c r="G53" s="20"/>
      <c r="H53" s="33"/>
      <c r="I53" s="20"/>
      <c r="J53" s="33"/>
      <c r="K53" s="20"/>
      <c r="L53" s="5"/>
    </row>
    <row r="54" spans="1:12" x14ac:dyDescent="0.25">
      <c r="A54" s="38"/>
      <c r="B54" s="38"/>
      <c r="C54" s="20"/>
      <c r="D54" s="38"/>
      <c r="E54" s="20"/>
      <c r="F54" s="20"/>
      <c r="G54" s="20"/>
      <c r="H54" s="20"/>
      <c r="I54" s="20"/>
      <c r="J54" s="20"/>
      <c r="K54" s="20"/>
      <c r="L54" s="5"/>
    </row>
    <row r="55" spans="1:12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5"/>
    </row>
    <row r="56" spans="1:12" x14ac:dyDescent="0.25">
      <c r="A56" s="38"/>
      <c r="B56" s="38"/>
      <c r="C56" s="20"/>
      <c r="D56" s="20"/>
      <c r="E56" s="20"/>
      <c r="F56" s="20"/>
      <c r="G56" s="20"/>
      <c r="H56" s="20"/>
      <c r="I56" s="20"/>
      <c r="J56" s="20"/>
      <c r="K56" s="20"/>
      <c r="L56" s="5"/>
    </row>
    <row r="57" spans="1:12" x14ac:dyDescent="0.25">
      <c r="A57" s="38"/>
      <c r="B57" s="38"/>
      <c r="C57" s="20"/>
      <c r="D57" s="20"/>
      <c r="E57" s="20"/>
      <c r="F57" s="20"/>
      <c r="G57" s="20"/>
      <c r="H57" s="20"/>
      <c r="I57" s="20"/>
      <c r="J57" s="39"/>
      <c r="K57" s="20"/>
      <c r="L57" s="5"/>
    </row>
    <row r="58" spans="1:12" x14ac:dyDescent="0.25">
      <c r="A58" s="38"/>
      <c r="B58" s="38"/>
      <c r="C58" s="20"/>
      <c r="D58" s="20"/>
      <c r="E58" s="20"/>
      <c r="F58" s="20"/>
      <c r="G58" s="20"/>
      <c r="H58" s="20"/>
      <c r="I58" s="20"/>
      <c r="J58" s="34"/>
      <c r="K58" s="20"/>
      <c r="L58" s="5"/>
    </row>
    <row r="59" spans="1:12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5"/>
    </row>
    <row r="60" spans="1:12" x14ac:dyDescent="0.25">
      <c r="A60" s="38"/>
      <c r="B60" s="38"/>
      <c r="C60" s="20"/>
      <c r="D60" s="20"/>
      <c r="E60" s="20"/>
      <c r="F60" s="20"/>
      <c r="G60" s="20"/>
      <c r="H60" s="20"/>
      <c r="I60" s="20"/>
      <c r="J60" s="20"/>
      <c r="K60" s="20"/>
      <c r="L60" s="5"/>
    </row>
    <row r="61" spans="1:12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5"/>
    </row>
    <row r="62" spans="1:12" x14ac:dyDescent="0.25">
      <c r="A62" s="20"/>
      <c r="B62" s="20"/>
      <c r="C62" s="20"/>
      <c r="D62" s="20"/>
      <c r="E62" s="20"/>
      <c r="F62" s="20"/>
      <c r="G62" s="20"/>
      <c r="H62" s="34"/>
      <c r="I62" s="20"/>
      <c r="J62" s="20"/>
      <c r="K62" s="20"/>
      <c r="L62" s="5"/>
    </row>
    <row r="63" spans="1:12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5"/>
    </row>
    <row r="64" spans="1:12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5"/>
    </row>
    <row r="65" spans="1:12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5"/>
    </row>
    <row r="66" spans="1:12" x14ac:dyDescent="0.25">
      <c r="A66" s="20"/>
      <c r="B66" s="20"/>
      <c r="C66" s="20"/>
      <c r="D66" s="20"/>
      <c r="E66" s="20"/>
      <c r="F66" s="39"/>
      <c r="G66" s="20"/>
      <c r="H66" s="20"/>
      <c r="I66" s="20"/>
      <c r="J66" s="20"/>
      <c r="K66" s="20"/>
      <c r="L66" s="5"/>
    </row>
    <row r="67" spans="1:12" x14ac:dyDescent="0.25">
      <c r="A67" s="20"/>
      <c r="B67" s="20"/>
      <c r="C67" s="20"/>
      <c r="D67" s="20"/>
      <c r="E67" s="20"/>
      <c r="F67" s="34"/>
      <c r="G67" s="20"/>
      <c r="H67" s="20"/>
      <c r="I67" s="20"/>
      <c r="J67" s="20"/>
      <c r="K67" s="20"/>
      <c r="L67" s="5"/>
    </row>
    <row r="68" spans="1:12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5"/>
    </row>
    <row r="69" spans="1:12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5"/>
    </row>
    <row r="70" spans="1:12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5"/>
    </row>
    <row r="71" spans="1:12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5"/>
    </row>
    <row r="72" spans="1:12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5"/>
    </row>
    <row r="73" spans="1:12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5"/>
    </row>
    <row r="74" spans="1:12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5"/>
    </row>
    <row r="75" spans="1:12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5"/>
    </row>
    <row r="76" spans="1:12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5"/>
    </row>
    <row r="77" spans="1:12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5"/>
    </row>
    <row r="78" spans="1:12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5"/>
    </row>
    <row r="79" spans="1:12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5"/>
    </row>
    <row r="80" spans="1:12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5"/>
    </row>
    <row r="81" spans="1:12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5"/>
    </row>
    <row r="82" spans="1:12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5"/>
    </row>
    <row r="83" spans="1:12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5"/>
    </row>
    <row r="84" spans="1:12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5"/>
    </row>
    <row r="85" spans="1:12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5"/>
    </row>
    <row r="86" spans="1:12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5"/>
    </row>
    <row r="87" spans="1:12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5"/>
    </row>
    <row r="88" spans="1:12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5"/>
    </row>
    <row r="89" spans="1:12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5"/>
    </row>
    <row r="90" spans="1:12" x14ac:dyDescent="0.25">
      <c r="A90" s="2"/>
      <c r="B90" s="2"/>
      <c r="C90" s="2"/>
      <c r="D90" s="40"/>
      <c r="E90" s="2"/>
      <c r="F90" s="2"/>
      <c r="G90" s="2"/>
      <c r="H90" s="2"/>
      <c r="I90" s="2"/>
      <c r="J90" s="2"/>
      <c r="K90" s="2"/>
    </row>
    <row r="91" spans="1:12" x14ac:dyDescent="0.25">
      <c r="A91" s="2"/>
      <c r="B91" s="2"/>
      <c r="C91" s="2"/>
      <c r="D91" s="41"/>
      <c r="E91" s="2"/>
      <c r="F91" s="2"/>
      <c r="G91" s="2"/>
      <c r="H91" s="2"/>
      <c r="I91" s="2"/>
      <c r="J91" s="2"/>
      <c r="K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22" sqref="B22"/>
    </sheetView>
  </sheetViews>
  <sheetFormatPr defaultRowHeight="15" x14ac:dyDescent="0.25"/>
  <cols>
    <col min="1" max="1" width="27.85546875" customWidth="1"/>
    <col min="2" max="2" width="16.7109375" customWidth="1"/>
    <col min="3" max="3" width="3.85546875" customWidth="1"/>
    <col min="4" max="4" width="13.5703125" customWidth="1"/>
    <col min="5" max="5" width="3.85546875" customWidth="1"/>
    <col min="6" max="6" width="14.85546875" customWidth="1"/>
    <col min="7" max="7" width="3.85546875" customWidth="1"/>
    <col min="9" max="9" width="3.85546875" customWidth="1"/>
    <col min="10" max="10" width="14.5703125" customWidth="1"/>
    <col min="11" max="11" width="3.85546875" customWidth="1"/>
    <col min="12" max="12" width="15.42578125" customWidth="1"/>
  </cols>
  <sheetData>
    <row r="1" spans="1:14" x14ac:dyDescent="0.25">
      <c r="A1" s="31" t="s">
        <v>0</v>
      </c>
      <c r="B1" s="1"/>
    </row>
    <row r="2" spans="1:14" x14ac:dyDescent="0.25">
      <c r="A2" s="31" t="s">
        <v>13</v>
      </c>
      <c r="B2" s="32"/>
    </row>
    <row r="3" spans="1:14" x14ac:dyDescent="0.25">
      <c r="A3" s="3" t="s">
        <v>23</v>
      </c>
      <c r="B3" s="32"/>
    </row>
    <row r="5" spans="1:14" x14ac:dyDescent="0.25">
      <c r="D5" s="47" t="s">
        <v>12</v>
      </c>
      <c r="F5" s="7" t="s">
        <v>12</v>
      </c>
      <c r="G5" s="2"/>
      <c r="H5" s="4"/>
      <c r="I5" s="2"/>
      <c r="J5" s="4"/>
      <c r="K5" s="2"/>
    </row>
    <row r="6" spans="1:14" x14ac:dyDescent="0.25">
      <c r="D6" s="48" t="s">
        <v>1</v>
      </c>
      <c r="F6" s="7" t="s">
        <v>2</v>
      </c>
      <c r="G6" s="20"/>
      <c r="H6" s="7" t="s">
        <v>3</v>
      </c>
      <c r="I6" s="20"/>
      <c r="J6" s="7" t="s">
        <v>4</v>
      </c>
      <c r="K6" s="20"/>
      <c r="L6" s="8"/>
      <c r="M6" s="5"/>
    </row>
    <row r="7" spans="1:14" x14ac:dyDescent="0.25">
      <c r="D7" s="49" t="s">
        <v>5</v>
      </c>
      <c r="F7" s="9" t="s">
        <v>6</v>
      </c>
      <c r="G7" s="20"/>
      <c r="H7" s="9" t="s">
        <v>7</v>
      </c>
      <c r="I7" s="20"/>
      <c r="J7" s="9" t="s">
        <v>8</v>
      </c>
      <c r="K7" s="20"/>
      <c r="L7" s="9" t="s">
        <v>27</v>
      </c>
      <c r="M7" s="5"/>
    </row>
    <row r="8" spans="1:14" x14ac:dyDescent="0.25">
      <c r="A8" s="8" t="s">
        <v>28</v>
      </c>
      <c r="B8" s="44">
        <v>434847.05</v>
      </c>
      <c r="C8" s="59"/>
      <c r="D8" s="9"/>
      <c r="E8" s="59"/>
      <c r="F8" s="29">
        <v>434847.05</v>
      </c>
      <c r="G8" s="59"/>
      <c r="H8" s="9"/>
      <c r="I8" s="59"/>
      <c r="J8" s="9"/>
      <c r="K8" s="59"/>
      <c r="L8" s="9"/>
      <c r="M8" s="5"/>
      <c r="N8" s="5"/>
    </row>
    <row r="9" spans="1:14" x14ac:dyDescent="0.25">
      <c r="A9" s="8"/>
      <c r="B9" s="5"/>
      <c r="C9" s="6"/>
      <c r="D9" s="5">
        <v>1922</v>
      </c>
      <c r="E9" s="6"/>
      <c r="F9" s="11">
        <v>13688</v>
      </c>
      <c r="G9" s="59"/>
      <c r="H9" s="20">
        <v>7.4</v>
      </c>
      <c r="I9" s="6"/>
      <c r="J9" s="5">
        <v>13688</v>
      </c>
      <c r="K9" s="6"/>
      <c r="L9" s="20">
        <v>151</v>
      </c>
      <c r="M9" s="5" t="s">
        <v>194</v>
      </c>
    </row>
    <row r="10" spans="1:14" x14ac:dyDescent="0.25">
      <c r="A10" s="8" t="s">
        <v>24</v>
      </c>
      <c r="B10" s="14">
        <v>166648</v>
      </c>
      <c r="C10" s="6"/>
      <c r="D10" s="16">
        <v>11766</v>
      </c>
      <c r="E10" s="6"/>
      <c r="F10" s="50">
        <v>7.4</v>
      </c>
      <c r="G10" s="59"/>
      <c r="H10" s="20">
        <v>7.13</v>
      </c>
      <c r="I10" s="6"/>
      <c r="J10" s="5">
        <v>78440</v>
      </c>
      <c r="K10" s="6"/>
      <c r="L10" s="20">
        <v>1000</v>
      </c>
      <c r="M10" s="5" t="s">
        <v>195</v>
      </c>
    </row>
    <row r="11" spans="1:14" x14ac:dyDescent="0.25">
      <c r="A11" s="8" t="s">
        <v>25</v>
      </c>
      <c r="B11" s="51">
        <v>50.03</v>
      </c>
      <c r="C11" s="6"/>
      <c r="D11" s="11">
        <f>SUM(D9:D10)</f>
        <v>13688</v>
      </c>
      <c r="E11" s="6"/>
      <c r="F11" s="29">
        <f>SUM(F8+F9+F10)</f>
        <v>448542.45</v>
      </c>
      <c r="G11" s="59"/>
      <c r="H11" s="20">
        <v>7.61</v>
      </c>
      <c r="I11" s="6"/>
      <c r="J11" s="5">
        <v>62754</v>
      </c>
      <c r="K11" s="6"/>
      <c r="L11" s="20">
        <v>225000</v>
      </c>
      <c r="M11" s="5" t="s">
        <v>196</v>
      </c>
    </row>
    <row r="12" spans="1:14" x14ac:dyDescent="0.25">
      <c r="A12" s="8" t="s">
        <v>26</v>
      </c>
      <c r="B12" s="17">
        <v>313871.15000000002</v>
      </c>
      <c r="C12" s="6"/>
      <c r="E12" s="6"/>
      <c r="F12" s="50">
        <v>7.13</v>
      </c>
      <c r="G12" s="59"/>
      <c r="H12" s="20">
        <v>6.51</v>
      </c>
      <c r="I12" s="6"/>
      <c r="J12" s="16">
        <v>11766</v>
      </c>
      <c r="K12" s="6"/>
      <c r="L12" s="20">
        <v>30</v>
      </c>
      <c r="M12" s="5" t="s">
        <v>197</v>
      </c>
    </row>
    <row r="13" spans="1:14" x14ac:dyDescent="0.25">
      <c r="A13" s="8"/>
      <c r="B13" s="5"/>
      <c r="C13" s="6"/>
      <c r="D13" s="5">
        <v>19610</v>
      </c>
      <c r="E13" s="6"/>
      <c r="F13" s="29">
        <f>SUM(F11:F12)</f>
        <v>448549.58</v>
      </c>
      <c r="G13" s="59"/>
      <c r="H13" s="20">
        <v>4.29</v>
      </c>
      <c r="I13" s="6"/>
      <c r="J13" s="14">
        <f>SUM(J9:J12)</f>
        <v>166648</v>
      </c>
      <c r="K13" s="6"/>
      <c r="L13" s="20">
        <v>690</v>
      </c>
      <c r="M13" s="5" t="s">
        <v>198</v>
      </c>
    </row>
    <row r="14" spans="1:14" x14ac:dyDescent="0.25">
      <c r="A14" s="8" t="s">
        <v>29</v>
      </c>
      <c r="B14" s="44">
        <f>SUM(B8+B10+B11-B12)</f>
        <v>287673.93000000005</v>
      </c>
      <c r="C14" s="6"/>
      <c r="D14" s="5">
        <v>23532</v>
      </c>
      <c r="E14" s="6"/>
      <c r="F14" s="13">
        <v>7.61</v>
      </c>
      <c r="G14" s="59"/>
      <c r="H14" s="20">
        <v>5.54</v>
      </c>
      <c r="I14" s="6"/>
      <c r="J14" s="5"/>
      <c r="K14" s="6"/>
      <c r="L14" s="20">
        <v>688.15</v>
      </c>
      <c r="M14" s="5" t="s">
        <v>199</v>
      </c>
    </row>
    <row r="15" spans="1:14" x14ac:dyDescent="0.25">
      <c r="C15" s="6"/>
      <c r="D15" s="16">
        <v>35298</v>
      </c>
      <c r="E15" s="6"/>
      <c r="F15" s="52">
        <v>151</v>
      </c>
      <c r="G15" s="59"/>
      <c r="H15" s="56">
        <v>6.35</v>
      </c>
      <c r="I15" s="6"/>
      <c r="J15" s="5"/>
      <c r="K15" s="6"/>
      <c r="L15" s="20">
        <v>75000</v>
      </c>
      <c r="M15" s="5" t="s">
        <v>200</v>
      </c>
    </row>
    <row r="16" spans="1:14" x14ac:dyDescent="0.25">
      <c r="C16" s="6"/>
      <c r="D16" s="11">
        <f>SUM(D13:D15)</f>
        <v>78440</v>
      </c>
      <c r="E16" s="6"/>
      <c r="F16" s="29">
        <f>SUM(F13+F14-F15)</f>
        <v>448406.19</v>
      </c>
      <c r="G16" s="59"/>
      <c r="H16" s="58">
        <v>5.2</v>
      </c>
      <c r="I16" s="6"/>
      <c r="J16" s="5"/>
      <c r="K16" s="6"/>
      <c r="L16" s="56">
        <v>312</v>
      </c>
      <c r="M16" s="5" t="s">
        <v>201</v>
      </c>
    </row>
    <row r="17" spans="1:13" x14ac:dyDescent="0.25">
      <c r="A17" s="1" t="s">
        <v>203</v>
      </c>
      <c r="B17" s="131">
        <v>3922</v>
      </c>
      <c r="C17" s="6"/>
      <c r="D17" s="5"/>
      <c r="E17" s="6"/>
      <c r="F17" s="13">
        <v>6.51</v>
      </c>
      <c r="G17" s="59"/>
      <c r="H17" s="15">
        <f>SUM(H9:H16)</f>
        <v>50.03</v>
      </c>
      <c r="I17" s="6"/>
      <c r="J17" s="5"/>
      <c r="K17" s="6"/>
      <c r="L17" s="57">
        <v>11000</v>
      </c>
      <c r="M17" s="5" t="s">
        <v>202</v>
      </c>
    </row>
    <row r="18" spans="1:13" x14ac:dyDescent="0.25">
      <c r="C18" s="6"/>
      <c r="D18" s="5">
        <v>11766</v>
      </c>
      <c r="E18" s="6"/>
      <c r="F18" s="18">
        <v>226000</v>
      </c>
      <c r="G18" s="59"/>
      <c r="H18" s="20"/>
      <c r="I18" s="6"/>
      <c r="J18" s="5"/>
      <c r="K18" s="6"/>
      <c r="L18" s="17">
        <f>SUM(L9:L17)</f>
        <v>313871.15000000002</v>
      </c>
      <c r="M18" s="5"/>
    </row>
    <row r="19" spans="1:13" x14ac:dyDescent="0.25">
      <c r="B19" s="5"/>
      <c r="C19" s="6"/>
      <c r="D19" s="16">
        <v>50988</v>
      </c>
      <c r="E19" s="6"/>
      <c r="F19" s="52">
        <v>30</v>
      </c>
      <c r="G19" s="59"/>
      <c r="H19" s="20"/>
      <c r="I19" s="6"/>
      <c r="J19" s="5"/>
      <c r="K19" s="6"/>
      <c r="L19" s="34"/>
      <c r="M19" s="5"/>
    </row>
    <row r="20" spans="1:13" x14ac:dyDescent="0.25">
      <c r="A20" s="8"/>
      <c r="B20" s="5"/>
      <c r="C20" s="6"/>
      <c r="D20" s="11">
        <f>SUM(D18:D19)</f>
        <v>62754</v>
      </c>
      <c r="E20" s="6"/>
      <c r="F20" s="29">
        <f>SUM(F16+F17-F18-F19)</f>
        <v>222382.7</v>
      </c>
      <c r="G20" s="59"/>
      <c r="H20" s="20"/>
      <c r="I20" s="6"/>
      <c r="J20" s="5"/>
      <c r="K20" s="6"/>
      <c r="L20" s="34"/>
      <c r="M20" s="5"/>
    </row>
    <row r="21" spans="1:13" x14ac:dyDescent="0.25">
      <c r="A21" s="8" t="s">
        <v>30</v>
      </c>
      <c r="B21" s="5"/>
      <c r="C21" s="6"/>
      <c r="D21" s="5"/>
      <c r="E21" s="6"/>
      <c r="F21" s="11">
        <v>78440</v>
      </c>
      <c r="G21" s="59"/>
      <c r="H21" s="5"/>
      <c r="I21" s="6"/>
      <c r="J21" s="5"/>
      <c r="K21" s="6"/>
      <c r="L21" s="5"/>
      <c r="M21" s="5"/>
    </row>
    <row r="22" spans="1:13" x14ac:dyDescent="0.25">
      <c r="C22" s="6"/>
      <c r="D22" s="11">
        <v>11766</v>
      </c>
      <c r="E22" s="6"/>
      <c r="F22" s="53">
        <v>4.29</v>
      </c>
      <c r="G22" s="59"/>
      <c r="H22" s="5"/>
      <c r="I22" s="6"/>
      <c r="J22" s="5"/>
      <c r="K22" s="6"/>
      <c r="L22" s="5"/>
      <c r="M22" s="5"/>
    </row>
    <row r="23" spans="1:13" x14ac:dyDescent="0.25">
      <c r="C23" s="6"/>
      <c r="D23" s="5"/>
      <c r="E23" s="6"/>
      <c r="F23" s="52">
        <v>690</v>
      </c>
      <c r="G23" s="59"/>
      <c r="H23" s="5"/>
      <c r="I23" s="6"/>
      <c r="J23" s="5"/>
      <c r="K23" s="6"/>
      <c r="L23" s="5"/>
      <c r="M23" s="5"/>
    </row>
    <row r="24" spans="1:13" x14ac:dyDescent="0.25">
      <c r="C24" s="6"/>
      <c r="D24" s="14">
        <f>SUM(D11+D16+D20+D22)</f>
        <v>166648</v>
      </c>
      <c r="E24" s="6"/>
      <c r="F24" s="29">
        <f>SUM(F20+F21+F22-F23)</f>
        <v>300136.99</v>
      </c>
      <c r="G24" s="59"/>
      <c r="H24" s="5"/>
      <c r="I24" s="6"/>
      <c r="J24" s="5"/>
      <c r="K24" s="6"/>
      <c r="L24" s="5"/>
      <c r="M24" s="5"/>
    </row>
    <row r="25" spans="1:13" x14ac:dyDescent="0.25">
      <c r="C25" s="6"/>
      <c r="D25" s="5"/>
      <c r="E25" s="6"/>
      <c r="F25" s="11">
        <v>62754</v>
      </c>
      <c r="G25" s="59"/>
      <c r="H25" s="5"/>
      <c r="I25" s="6"/>
      <c r="J25" s="5"/>
      <c r="K25" s="6"/>
      <c r="L25" s="5"/>
      <c r="M25" s="5"/>
    </row>
    <row r="26" spans="1:13" x14ac:dyDescent="0.25">
      <c r="C26" s="6"/>
      <c r="D26" s="5"/>
      <c r="E26" s="6"/>
      <c r="F26" s="53">
        <v>5.54</v>
      </c>
      <c r="G26" s="59"/>
      <c r="H26" s="5"/>
      <c r="I26" s="6"/>
      <c r="J26" s="5"/>
      <c r="K26" s="6"/>
      <c r="L26" s="5"/>
      <c r="M26" s="5"/>
    </row>
    <row r="27" spans="1:13" x14ac:dyDescent="0.25">
      <c r="C27" s="6"/>
      <c r="D27" s="5"/>
      <c r="E27" s="6"/>
      <c r="F27" s="29">
        <f>SUM(F24:F26)</f>
        <v>362896.52999999997</v>
      </c>
      <c r="G27" s="59"/>
      <c r="H27" s="5"/>
      <c r="I27" s="6"/>
      <c r="J27" s="5"/>
      <c r="K27" s="6"/>
      <c r="L27" s="5"/>
      <c r="M27" s="5"/>
    </row>
    <row r="28" spans="1:13" x14ac:dyDescent="0.25">
      <c r="C28" s="6"/>
      <c r="D28" s="5"/>
      <c r="E28" s="6"/>
      <c r="F28" s="11">
        <v>11766</v>
      </c>
      <c r="G28" s="59"/>
      <c r="H28" s="5"/>
      <c r="I28" s="6"/>
      <c r="J28" s="5"/>
      <c r="K28" s="6"/>
      <c r="L28" s="5"/>
      <c r="M28" s="5"/>
    </row>
    <row r="29" spans="1:13" x14ac:dyDescent="0.25">
      <c r="C29" s="6"/>
      <c r="D29" s="5"/>
      <c r="E29" s="6"/>
      <c r="F29" s="53">
        <v>6.35</v>
      </c>
      <c r="G29" s="59"/>
      <c r="H29" s="5"/>
      <c r="I29" s="6"/>
      <c r="J29" s="5"/>
      <c r="K29" s="6"/>
      <c r="L29" s="5"/>
      <c r="M29" s="5"/>
    </row>
    <row r="30" spans="1:13" x14ac:dyDescent="0.25">
      <c r="C30" s="6"/>
      <c r="D30" s="5"/>
      <c r="E30" s="6"/>
      <c r="F30" s="52">
        <v>688.15</v>
      </c>
      <c r="G30" s="59"/>
      <c r="H30" s="5"/>
      <c r="I30" s="6"/>
      <c r="J30" s="5"/>
      <c r="K30" s="6"/>
      <c r="L30" s="5"/>
      <c r="M30" s="5"/>
    </row>
    <row r="31" spans="1:13" x14ac:dyDescent="0.25">
      <c r="C31" s="6"/>
      <c r="D31" s="5"/>
      <c r="E31" s="6"/>
      <c r="F31" s="29">
        <f>SUM(F27+F28+F29-F30)</f>
        <v>373980.72999999992</v>
      </c>
      <c r="G31" s="59"/>
      <c r="H31" s="5"/>
      <c r="I31" s="6"/>
      <c r="J31" s="5"/>
      <c r="K31" s="6"/>
      <c r="L31" s="5"/>
      <c r="M31" s="5"/>
    </row>
    <row r="32" spans="1:13" x14ac:dyDescent="0.25">
      <c r="C32" s="6"/>
      <c r="D32" s="5"/>
      <c r="E32" s="6"/>
      <c r="F32" s="53">
        <v>5.2</v>
      </c>
      <c r="G32" s="59"/>
      <c r="H32" s="5"/>
      <c r="I32" s="6"/>
      <c r="J32" s="5"/>
      <c r="K32" s="6"/>
      <c r="L32" s="5"/>
      <c r="M32" s="5"/>
    </row>
    <row r="33" spans="3:13" x14ac:dyDescent="0.25">
      <c r="C33" s="6"/>
      <c r="D33" s="5"/>
      <c r="E33" s="6"/>
      <c r="F33" s="18">
        <v>75000</v>
      </c>
      <c r="G33" s="59"/>
      <c r="H33" s="5"/>
      <c r="I33" s="6"/>
      <c r="J33" s="5"/>
      <c r="K33" s="6"/>
      <c r="L33" s="5"/>
      <c r="M33" s="5"/>
    </row>
    <row r="34" spans="3:13" x14ac:dyDescent="0.25">
      <c r="C34" s="6"/>
      <c r="D34" s="5"/>
      <c r="E34" s="6"/>
      <c r="F34" s="18">
        <v>312</v>
      </c>
      <c r="G34" s="59"/>
      <c r="H34" s="5"/>
      <c r="I34" s="6"/>
      <c r="J34" s="5"/>
      <c r="K34" s="6"/>
      <c r="L34" s="5"/>
      <c r="M34" s="5"/>
    </row>
    <row r="35" spans="3:13" x14ac:dyDescent="0.25">
      <c r="C35" s="6"/>
      <c r="D35" s="5"/>
      <c r="E35" s="6"/>
      <c r="F35" s="55">
        <v>11000</v>
      </c>
      <c r="G35" s="59"/>
      <c r="H35" s="5"/>
      <c r="I35" s="6"/>
      <c r="J35" s="5"/>
      <c r="K35" s="6"/>
      <c r="L35" s="5"/>
      <c r="M35" s="5"/>
    </row>
    <row r="36" spans="3:13" x14ac:dyDescent="0.25">
      <c r="F36" s="44">
        <f>SUM(F31+F32-F33-F34-F35)</f>
        <v>287673.92999999993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A28" sqref="A28"/>
    </sheetView>
  </sheetViews>
  <sheetFormatPr defaultRowHeight="15" x14ac:dyDescent="0.25"/>
  <cols>
    <col min="1" max="1" width="27.85546875" customWidth="1"/>
    <col min="2" max="2" width="16.7109375" customWidth="1"/>
    <col min="3" max="3" width="3.85546875" customWidth="1"/>
    <col min="4" max="4" width="12.28515625" customWidth="1"/>
    <col min="5" max="5" width="3.85546875" customWidth="1"/>
    <col min="6" max="6" width="16.140625" customWidth="1"/>
    <col min="7" max="7" width="3.85546875" customWidth="1"/>
    <col min="8" max="8" width="12.140625" customWidth="1"/>
    <col min="9" max="9" width="3.85546875" customWidth="1"/>
    <col min="10" max="10" width="15" customWidth="1"/>
    <col min="11" max="11" width="3.85546875" customWidth="1"/>
    <col min="12" max="12" width="14.7109375" customWidth="1"/>
  </cols>
  <sheetData>
    <row r="1" spans="1:14" x14ac:dyDescent="0.25">
      <c r="A1" s="31" t="s">
        <v>0</v>
      </c>
      <c r="B1" s="1"/>
    </row>
    <row r="2" spans="1:14" x14ac:dyDescent="0.25">
      <c r="A2" s="31" t="s">
        <v>13</v>
      </c>
      <c r="B2" s="32"/>
    </row>
    <row r="3" spans="1:14" x14ac:dyDescent="0.25">
      <c r="A3" s="3" t="s">
        <v>18</v>
      </c>
      <c r="B3" s="32"/>
    </row>
    <row r="4" spans="1:14" x14ac:dyDescent="0.25">
      <c r="A4" s="3"/>
      <c r="B4" s="32"/>
    </row>
    <row r="5" spans="1:14" x14ac:dyDescent="0.25">
      <c r="C5" s="2"/>
      <c r="D5" s="25" t="s">
        <v>12</v>
      </c>
      <c r="E5" s="2"/>
      <c r="F5" s="7" t="s">
        <v>12</v>
      </c>
      <c r="G5" s="2"/>
      <c r="H5" s="4"/>
      <c r="I5" s="2"/>
      <c r="J5" s="4"/>
      <c r="K5" s="2"/>
    </row>
    <row r="6" spans="1:14" x14ac:dyDescent="0.25">
      <c r="B6" s="5"/>
      <c r="C6" s="20"/>
      <c r="D6" s="7" t="s">
        <v>1</v>
      </c>
      <c r="E6" s="20"/>
      <c r="F6" s="7" t="s">
        <v>2</v>
      </c>
      <c r="G6" s="20"/>
      <c r="H6" s="7" t="s">
        <v>3</v>
      </c>
      <c r="I6" s="20"/>
      <c r="J6" s="7" t="s">
        <v>4</v>
      </c>
      <c r="K6" s="20"/>
      <c r="L6" s="8"/>
      <c r="M6" s="5"/>
      <c r="N6" s="5"/>
    </row>
    <row r="7" spans="1:14" x14ac:dyDescent="0.25">
      <c r="B7" s="5"/>
      <c r="C7" s="20"/>
      <c r="D7" s="9" t="s">
        <v>5</v>
      </c>
      <c r="E7" s="20"/>
      <c r="F7" s="9" t="s">
        <v>6</v>
      </c>
      <c r="G7" s="20"/>
      <c r="H7" s="9" t="s">
        <v>7</v>
      </c>
      <c r="I7" s="20"/>
      <c r="J7" s="9" t="s">
        <v>8</v>
      </c>
      <c r="K7" s="20"/>
      <c r="L7" s="9" t="s">
        <v>11</v>
      </c>
      <c r="M7" s="5"/>
      <c r="N7" s="5"/>
    </row>
    <row r="8" spans="1:14" x14ac:dyDescent="0.25">
      <c r="A8" s="1" t="s">
        <v>17</v>
      </c>
      <c r="B8" s="10">
        <v>164170.1</v>
      </c>
      <c r="C8" s="6"/>
      <c r="D8" s="11">
        <v>3922</v>
      </c>
      <c r="E8" s="6"/>
      <c r="F8" s="10">
        <v>164170.1</v>
      </c>
      <c r="G8" s="6"/>
      <c r="H8" s="5"/>
      <c r="I8" s="6"/>
      <c r="J8" s="5"/>
      <c r="K8" s="6"/>
      <c r="L8" s="5"/>
      <c r="M8" s="5"/>
      <c r="N8" s="5"/>
    </row>
    <row r="9" spans="1:14" x14ac:dyDescent="0.25">
      <c r="B9" s="5"/>
      <c r="C9" s="6"/>
      <c r="D9" s="5"/>
      <c r="E9" s="6"/>
      <c r="F9" s="13">
        <v>2.79</v>
      </c>
      <c r="G9" s="6"/>
      <c r="H9" s="5">
        <v>2.79</v>
      </c>
      <c r="I9" s="6"/>
      <c r="J9" s="5">
        <v>3922</v>
      </c>
      <c r="K9" s="6"/>
      <c r="L9" s="5">
        <v>4530</v>
      </c>
      <c r="M9" s="5" t="s">
        <v>191</v>
      </c>
      <c r="N9" s="5"/>
    </row>
    <row r="10" spans="1:14" x14ac:dyDescent="0.25">
      <c r="A10" s="1" t="s">
        <v>19</v>
      </c>
      <c r="B10" s="14">
        <v>276538</v>
      </c>
      <c r="C10" s="6"/>
      <c r="D10" s="5">
        <v>11766</v>
      </c>
      <c r="E10" s="6"/>
      <c r="F10" s="61">
        <v>164172.89000000001</v>
      </c>
      <c r="G10" s="6"/>
      <c r="H10" s="5">
        <v>2.52</v>
      </c>
      <c r="I10" s="6"/>
      <c r="J10" s="5">
        <v>58830</v>
      </c>
      <c r="K10" s="6"/>
      <c r="L10" s="5">
        <v>871</v>
      </c>
      <c r="M10" s="5" t="s">
        <v>192</v>
      </c>
      <c r="N10" s="5"/>
    </row>
    <row r="11" spans="1:14" x14ac:dyDescent="0.25">
      <c r="A11" s="1" t="s">
        <v>20</v>
      </c>
      <c r="B11" s="15">
        <v>54.75</v>
      </c>
      <c r="C11" s="6"/>
      <c r="D11" s="5">
        <v>23532</v>
      </c>
      <c r="E11" s="6"/>
      <c r="F11" s="13">
        <v>2.52</v>
      </c>
      <c r="G11" s="6"/>
      <c r="H11" s="5">
        <v>2.79</v>
      </c>
      <c r="I11" s="6"/>
      <c r="J11" s="5">
        <v>70594</v>
      </c>
      <c r="K11" s="6"/>
      <c r="L11" s="16">
        <v>514.79999999999995</v>
      </c>
      <c r="M11" s="5" t="s">
        <v>193</v>
      </c>
      <c r="N11" s="5"/>
    </row>
    <row r="12" spans="1:14" x14ac:dyDescent="0.25">
      <c r="A12" s="1" t="s">
        <v>21</v>
      </c>
      <c r="B12" s="17">
        <v>5915.8</v>
      </c>
      <c r="C12" s="6"/>
      <c r="D12" s="5">
        <v>19610</v>
      </c>
      <c r="E12" s="6"/>
      <c r="F12" s="61">
        <v>164175.41</v>
      </c>
      <c r="G12" s="6"/>
      <c r="H12" s="5">
        <v>2.7</v>
      </c>
      <c r="I12" s="6"/>
      <c r="J12" s="5">
        <v>7844</v>
      </c>
      <c r="K12" s="6"/>
      <c r="L12" s="17">
        <v>5915.8</v>
      </c>
      <c r="M12" s="5"/>
      <c r="N12" s="5"/>
    </row>
    <row r="13" spans="1:14" x14ac:dyDescent="0.25">
      <c r="A13" s="1"/>
      <c r="B13" s="5"/>
      <c r="C13" s="6"/>
      <c r="D13" s="16">
        <v>3922</v>
      </c>
      <c r="E13" s="6"/>
      <c r="F13" s="13">
        <v>2.79</v>
      </c>
      <c r="G13" s="6"/>
      <c r="H13" s="5">
        <v>3.46</v>
      </c>
      <c r="I13" s="6"/>
      <c r="J13" s="5">
        <v>62752</v>
      </c>
      <c r="K13" s="6"/>
      <c r="L13" s="5"/>
      <c r="M13" s="5"/>
      <c r="N13" s="5"/>
    </row>
    <row r="14" spans="1:14" x14ac:dyDescent="0.25">
      <c r="A14" s="1" t="s">
        <v>22</v>
      </c>
      <c r="B14" s="10">
        <v>434847.05</v>
      </c>
      <c r="C14" s="6"/>
      <c r="D14" s="11">
        <v>58830</v>
      </c>
      <c r="E14" s="6"/>
      <c r="F14" s="61">
        <v>164178.20000000001</v>
      </c>
      <c r="G14" s="6"/>
      <c r="H14" s="5">
        <v>4.3099999999999996</v>
      </c>
      <c r="I14" s="6"/>
      <c r="J14" s="5">
        <v>64752</v>
      </c>
      <c r="K14" s="6"/>
      <c r="L14" s="5"/>
      <c r="M14" s="5"/>
      <c r="N14" s="5"/>
    </row>
    <row r="15" spans="1:14" x14ac:dyDescent="0.25">
      <c r="B15" s="5"/>
      <c r="C15" s="6"/>
      <c r="D15" s="5"/>
      <c r="E15" s="6"/>
      <c r="F15" s="13">
        <v>2.7</v>
      </c>
      <c r="G15" s="6"/>
      <c r="H15" s="5">
        <v>5.05</v>
      </c>
      <c r="I15" s="6"/>
      <c r="J15" s="5">
        <v>7844</v>
      </c>
      <c r="K15" s="6"/>
      <c r="L15" s="5" t="s">
        <v>206</v>
      </c>
      <c r="M15" s="5"/>
      <c r="N15" s="5"/>
    </row>
    <row r="16" spans="1:14" x14ac:dyDescent="0.25">
      <c r="B16" s="5"/>
      <c r="C16" s="6"/>
      <c r="D16" s="5">
        <v>31374</v>
      </c>
      <c r="E16" s="6"/>
      <c r="F16" s="11">
        <v>3922</v>
      </c>
      <c r="G16" s="6"/>
      <c r="H16" s="5">
        <v>5.0999999999999996</v>
      </c>
      <c r="I16" s="6"/>
      <c r="J16" s="14">
        <v>276538</v>
      </c>
      <c r="K16" s="6"/>
      <c r="L16" s="5"/>
      <c r="M16" s="5"/>
      <c r="N16" s="5"/>
    </row>
    <row r="17" spans="2:14" x14ac:dyDescent="0.25">
      <c r="B17" s="5"/>
      <c r="C17" s="6"/>
      <c r="D17" s="5">
        <v>31376</v>
      </c>
      <c r="E17" s="6"/>
      <c r="F17" s="62">
        <v>4530</v>
      </c>
      <c r="G17" s="6"/>
      <c r="H17" s="5">
        <v>5.14</v>
      </c>
      <c r="I17" s="6"/>
      <c r="J17" s="5"/>
      <c r="K17" s="6"/>
      <c r="L17" s="5"/>
      <c r="M17" s="5"/>
      <c r="N17" s="5"/>
    </row>
    <row r="18" spans="2:14" x14ac:dyDescent="0.25">
      <c r="B18" s="5"/>
      <c r="C18" s="6"/>
      <c r="D18" s="5">
        <v>3922</v>
      </c>
      <c r="E18" s="6"/>
      <c r="F18" s="61">
        <v>163572.9</v>
      </c>
      <c r="G18" s="6"/>
      <c r="H18" s="5">
        <v>6.39</v>
      </c>
      <c r="I18" s="6"/>
      <c r="J18" s="5"/>
      <c r="K18" s="6"/>
      <c r="L18" s="5"/>
      <c r="M18" s="5"/>
      <c r="N18" s="5"/>
    </row>
    <row r="19" spans="2:14" x14ac:dyDescent="0.25">
      <c r="B19" s="5"/>
      <c r="C19" s="6"/>
      <c r="D19" s="16">
        <v>3922</v>
      </c>
      <c r="E19" s="6"/>
      <c r="F19" s="63">
        <v>3.46</v>
      </c>
      <c r="G19" s="6"/>
      <c r="H19" s="5">
        <v>7.11</v>
      </c>
      <c r="I19" s="6"/>
      <c r="J19" s="5"/>
      <c r="K19" s="6"/>
      <c r="L19" s="5"/>
      <c r="M19" s="5"/>
      <c r="N19" s="5"/>
    </row>
    <row r="20" spans="2:14" x14ac:dyDescent="0.25">
      <c r="B20" s="5"/>
      <c r="C20" s="6"/>
      <c r="D20" s="11">
        <v>70594</v>
      </c>
      <c r="E20" s="6"/>
      <c r="F20" s="11">
        <v>58830</v>
      </c>
      <c r="G20" s="6"/>
      <c r="H20" s="16">
        <v>7.39</v>
      </c>
      <c r="I20" s="6"/>
      <c r="J20" s="5"/>
      <c r="K20" s="6"/>
      <c r="L20" s="5"/>
      <c r="M20" s="5"/>
      <c r="N20" s="5"/>
    </row>
    <row r="21" spans="2:14" x14ac:dyDescent="0.25">
      <c r="B21" s="5"/>
      <c r="C21" s="6"/>
      <c r="D21" s="5"/>
      <c r="E21" s="6"/>
      <c r="F21" s="61">
        <v>222406.36</v>
      </c>
      <c r="G21" s="6"/>
      <c r="H21" s="15">
        <v>54.75</v>
      </c>
      <c r="I21" s="6"/>
      <c r="J21" s="5"/>
      <c r="K21" s="6"/>
      <c r="L21" s="5"/>
      <c r="M21" s="5"/>
      <c r="N21" s="5"/>
    </row>
    <row r="22" spans="2:14" x14ac:dyDescent="0.25">
      <c r="B22" s="5"/>
      <c r="C22" s="6"/>
      <c r="D22" s="5">
        <v>3922</v>
      </c>
      <c r="E22" s="6"/>
      <c r="F22" s="64">
        <v>4.3099999999999996</v>
      </c>
      <c r="G22" s="6"/>
      <c r="H22" s="5"/>
      <c r="I22" s="6"/>
      <c r="J22" s="5"/>
      <c r="K22" s="6"/>
      <c r="L22" s="5"/>
      <c r="M22" s="5"/>
      <c r="N22" s="5"/>
    </row>
    <row r="23" spans="2:14" x14ac:dyDescent="0.25">
      <c r="B23" s="5"/>
      <c r="C23" s="6"/>
      <c r="D23" s="16">
        <v>3922</v>
      </c>
      <c r="E23" s="6"/>
      <c r="F23" s="11">
        <v>70594</v>
      </c>
      <c r="G23" s="6"/>
      <c r="H23" s="5"/>
      <c r="I23" s="6"/>
      <c r="J23" s="5"/>
      <c r="K23" s="6"/>
      <c r="L23" s="5"/>
      <c r="M23" s="5"/>
      <c r="N23" s="5"/>
    </row>
    <row r="24" spans="2:14" x14ac:dyDescent="0.25">
      <c r="B24" s="5"/>
      <c r="C24" s="6"/>
      <c r="D24" s="11">
        <v>7844</v>
      </c>
      <c r="E24" s="6"/>
      <c r="F24" s="18">
        <v>871</v>
      </c>
      <c r="G24" s="6"/>
      <c r="H24" s="5"/>
      <c r="I24" s="6"/>
      <c r="J24" s="5"/>
      <c r="K24" s="6"/>
      <c r="L24" s="5"/>
      <c r="M24" s="5"/>
      <c r="N24" s="5"/>
    </row>
    <row r="25" spans="2:14" x14ac:dyDescent="0.25">
      <c r="B25" s="5"/>
      <c r="C25" s="6"/>
      <c r="D25" s="5"/>
      <c r="E25" s="6"/>
      <c r="F25" s="61">
        <v>292133.67</v>
      </c>
      <c r="G25" s="6"/>
      <c r="H25" s="5"/>
      <c r="I25" s="6"/>
      <c r="J25" s="5"/>
      <c r="K25" s="6"/>
      <c r="L25" s="5"/>
      <c r="M25" s="5"/>
      <c r="N25" s="5"/>
    </row>
    <row r="26" spans="2:14" x14ac:dyDescent="0.25">
      <c r="B26" s="5"/>
      <c r="C26" s="6"/>
      <c r="D26" s="5">
        <v>23532</v>
      </c>
      <c r="E26" s="6"/>
      <c r="F26" s="13">
        <v>5.05</v>
      </c>
      <c r="G26" s="6"/>
      <c r="H26" s="5"/>
      <c r="I26" s="6"/>
      <c r="J26" s="5"/>
      <c r="K26" s="6"/>
      <c r="L26" s="5"/>
      <c r="M26" s="5"/>
      <c r="N26" s="5"/>
    </row>
    <row r="27" spans="2:14" x14ac:dyDescent="0.25">
      <c r="B27" s="5"/>
      <c r="C27" s="6"/>
      <c r="D27" s="5">
        <v>35298</v>
      </c>
      <c r="E27" s="6"/>
      <c r="F27" s="11">
        <v>7844</v>
      </c>
      <c r="G27" s="6"/>
      <c r="H27" s="5"/>
      <c r="I27" s="6"/>
      <c r="J27" s="5"/>
      <c r="K27" s="6"/>
      <c r="L27" s="5"/>
      <c r="M27" s="5"/>
      <c r="N27" s="5"/>
    </row>
    <row r="28" spans="2:14" x14ac:dyDescent="0.25">
      <c r="B28" s="5"/>
      <c r="C28" s="6"/>
      <c r="D28" s="16">
        <v>3922</v>
      </c>
      <c r="E28" s="6"/>
      <c r="F28" s="61">
        <v>299982.71999999997</v>
      </c>
      <c r="G28" s="6"/>
      <c r="H28" s="5"/>
      <c r="I28" s="6"/>
      <c r="J28" s="5"/>
      <c r="K28" s="6"/>
      <c r="L28" s="5"/>
      <c r="M28" s="5"/>
      <c r="N28" s="5"/>
    </row>
    <row r="29" spans="2:14" x14ac:dyDescent="0.25">
      <c r="B29" s="5"/>
      <c r="C29" s="6"/>
      <c r="D29" s="11">
        <v>62752</v>
      </c>
      <c r="E29" s="6"/>
      <c r="F29" s="13">
        <v>5.0999999999999996</v>
      </c>
      <c r="G29" s="6"/>
      <c r="H29" s="5"/>
      <c r="I29" s="6"/>
      <c r="J29" s="5"/>
      <c r="K29" s="6"/>
      <c r="L29" s="5"/>
      <c r="M29" s="5"/>
      <c r="N29" s="5"/>
    </row>
    <row r="30" spans="2:14" x14ac:dyDescent="0.25">
      <c r="B30" s="5"/>
      <c r="C30" s="6"/>
      <c r="D30" s="5"/>
      <c r="E30" s="6"/>
      <c r="F30" s="61">
        <v>299987.82</v>
      </c>
      <c r="G30" s="6"/>
      <c r="H30" s="5"/>
      <c r="I30" s="6"/>
      <c r="J30" s="5"/>
      <c r="K30" s="6"/>
      <c r="L30" s="5"/>
      <c r="M30" s="5"/>
      <c r="N30" s="5"/>
    </row>
    <row r="31" spans="2:14" x14ac:dyDescent="0.25">
      <c r="B31" s="5"/>
      <c r="C31" s="6"/>
      <c r="D31" s="5">
        <v>54908</v>
      </c>
      <c r="E31" s="6"/>
      <c r="F31" s="64">
        <v>5.14</v>
      </c>
      <c r="G31" s="6"/>
      <c r="H31" s="5"/>
      <c r="I31" s="6"/>
      <c r="J31" s="5"/>
      <c r="K31" s="6"/>
      <c r="L31" s="5"/>
      <c r="M31" s="5"/>
      <c r="N31" s="5"/>
    </row>
    <row r="32" spans="2:14" x14ac:dyDescent="0.25">
      <c r="B32" s="5"/>
      <c r="C32" s="6"/>
      <c r="D32" s="16">
        <v>9844</v>
      </c>
      <c r="E32" s="6"/>
      <c r="F32" s="11">
        <v>62752</v>
      </c>
      <c r="G32" s="6"/>
      <c r="H32" s="5"/>
      <c r="I32" s="6"/>
      <c r="J32" s="5"/>
      <c r="K32" s="6"/>
      <c r="L32" s="5"/>
      <c r="M32" s="5"/>
      <c r="N32" s="5"/>
    </row>
    <row r="33" spans="1:14" x14ac:dyDescent="0.25">
      <c r="B33" s="5"/>
      <c r="C33" s="6"/>
      <c r="D33" s="11">
        <v>64752</v>
      </c>
      <c r="E33" s="6"/>
      <c r="F33" s="61">
        <v>362744.96</v>
      </c>
      <c r="G33" s="6"/>
      <c r="H33" s="5"/>
      <c r="I33" s="6"/>
      <c r="J33" s="5"/>
      <c r="K33" s="6"/>
      <c r="L33" s="5"/>
      <c r="M33" s="5"/>
      <c r="N33" s="5"/>
    </row>
    <row r="34" spans="1:14" x14ac:dyDescent="0.25">
      <c r="B34" s="5"/>
      <c r="C34" s="6"/>
      <c r="D34" s="5"/>
      <c r="E34" s="6"/>
      <c r="F34" s="13">
        <v>6.39</v>
      </c>
      <c r="G34" s="6"/>
      <c r="H34" s="5"/>
      <c r="I34" s="6"/>
      <c r="J34" s="5"/>
      <c r="K34" s="6"/>
      <c r="L34" s="5"/>
      <c r="M34" s="5"/>
      <c r="N34" s="5"/>
    </row>
    <row r="35" spans="1:14" x14ac:dyDescent="0.25">
      <c r="B35" s="5"/>
      <c r="C35" s="6"/>
      <c r="D35" s="5">
        <v>3922</v>
      </c>
      <c r="E35" s="6"/>
      <c r="F35" s="26">
        <v>64752</v>
      </c>
      <c r="G35" s="6"/>
      <c r="H35" s="5"/>
      <c r="I35" s="6"/>
      <c r="J35" s="5"/>
      <c r="K35" s="6"/>
      <c r="L35" s="5"/>
      <c r="M35" s="5"/>
      <c r="N35" s="5"/>
    </row>
    <row r="36" spans="1:14" x14ac:dyDescent="0.25">
      <c r="B36" s="5"/>
      <c r="C36" s="6"/>
      <c r="D36" s="16">
        <v>3922</v>
      </c>
      <c r="E36" s="6"/>
      <c r="F36" s="61">
        <v>427503.35</v>
      </c>
      <c r="G36" s="6"/>
      <c r="H36" s="5"/>
      <c r="I36" s="6"/>
      <c r="J36" s="5"/>
      <c r="K36" s="6"/>
      <c r="L36" s="5"/>
      <c r="M36" s="5"/>
      <c r="N36" s="5"/>
    </row>
    <row r="37" spans="1:14" x14ac:dyDescent="0.25">
      <c r="B37" s="5"/>
      <c r="C37" s="6"/>
      <c r="D37" s="11">
        <v>7844</v>
      </c>
      <c r="E37" s="6"/>
      <c r="F37" s="13">
        <v>7.11</v>
      </c>
      <c r="G37" s="6"/>
      <c r="H37" s="5"/>
      <c r="I37" s="6"/>
      <c r="J37" s="5"/>
      <c r="K37" s="6"/>
      <c r="L37" s="5"/>
      <c r="M37" s="5"/>
      <c r="N37" s="5"/>
    </row>
    <row r="38" spans="1:14" x14ac:dyDescent="0.25">
      <c r="B38" s="5"/>
      <c r="C38" s="6"/>
      <c r="D38" s="5"/>
      <c r="E38" s="6"/>
      <c r="F38" s="26">
        <v>7844</v>
      </c>
      <c r="G38" s="6"/>
      <c r="H38" s="5"/>
      <c r="I38" s="6"/>
      <c r="J38" s="5"/>
      <c r="K38" s="6"/>
      <c r="L38" s="5"/>
      <c r="M38" s="5"/>
      <c r="N38" s="5"/>
    </row>
    <row r="39" spans="1:14" x14ac:dyDescent="0.25">
      <c r="B39" s="5"/>
      <c r="C39" s="6"/>
      <c r="D39" s="5"/>
      <c r="E39" s="6"/>
      <c r="F39" s="18">
        <v>514.79999999999995</v>
      </c>
      <c r="G39" s="6"/>
      <c r="H39" s="5"/>
      <c r="I39" s="6"/>
      <c r="J39" s="5"/>
      <c r="K39" s="6"/>
      <c r="L39" s="5"/>
      <c r="M39" s="5"/>
      <c r="N39" s="5"/>
    </row>
    <row r="40" spans="1:14" x14ac:dyDescent="0.25">
      <c r="B40" s="5"/>
      <c r="C40" s="6"/>
      <c r="D40" s="11">
        <f>SUM(D8+D14+D20+D24+D29+D33+D37)</f>
        <v>276538</v>
      </c>
      <c r="E40" s="6"/>
      <c r="F40" s="61">
        <v>434839.66</v>
      </c>
      <c r="G40" s="6"/>
      <c r="H40" s="5"/>
      <c r="I40" s="6"/>
      <c r="J40" s="5"/>
      <c r="K40" s="6"/>
      <c r="L40" s="5"/>
      <c r="M40" s="5"/>
      <c r="N40" s="5"/>
    </row>
    <row r="41" spans="1:14" x14ac:dyDescent="0.25">
      <c r="B41" s="5"/>
      <c r="C41" s="6"/>
      <c r="D41" s="5"/>
      <c r="E41" s="6"/>
      <c r="F41" s="64">
        <v>7.39</v>
      </c>
      <c r="G41" s="6"/>
      <c r="H41" s="5"/>
      <c r="I41" s="6"/>
      <c r="J41" s="5"/>
      <c r="K41" s="6"/>
      <c r="L41" s="5"/>
      <c r="M41" s="5"/>
      <c r="N41" s="5"/>
    </row>
    <row r="42" spans="1:14" ht="15.75" x14ac:dyDescent="0.25">
      <c r="A42" s="66" t="s">
        <v>31</v>
      </c>
      <c r="B42" s="19">
        <f>SUM(F8+F9+F11+F13+F15+F16-F17+F19+F20+F22+F23-F24+F26+F27+F29+F31+F32+F34+F35+F37+F38-F39+F41)</f>
        <v>434847.05000000005</v>
      </c>
      <c r="C42" s="6"/>
      <c r="D42" s="5"/>
      <c r="E42" s="6"/>
      <c r="F42" s="65">
        <v>434847.05</v>
      </c>
      <c r="G42" s="6"/>
      <c r="H42" s="5"/>
      <c r="I42" s="6"/>
      <c r="J42" s="5"/>
      <c r="K42" s="6"/>
      <c r="L42" s="5"/>
      <c r="M42" s="5"/>
      <c r="N42" s="5"/>
    </row>
    <row r="43" spans="1:14" x14ac:dyDescent="0.25">
      <c r="C43" s="20"/>
      <c r="D43" s="20"/>
      <c r="E43" s="20"/>
      <c r="F43" s="20"/>
      <c r="G43" s="20"/>
      <c r="H43" s="20"/>
      <c r="I43" s="20"/>
      <c r="J43" s="20"/>
      <c r="K43" s="20"/>
      <c r="L43" s="5"/>
      <c r="M43" s="5"/>
      <c r="N43" s="5"/>
    </row>
    <row r="44" spans="1:14" x14ac:dyDescent="0.25">
      <c r="C44" s="2"/>
      <c r="D44" s="2"/>
      <c r="E44" s="2"/>
      <c r="F44" s="40"/>
      <c r="G44" s="2"/>
      <c r="H44" s="2"/>
      <c r="I44" s="2"/>
      <c r="J44" s="2"/>
      <c r="K44" s="2"/>
    </row>
    <row r="45" spans="1:14" x14ac:dyDescent="0.25">
      <c r="C45" s="2"/>
      <c r="D45" s="2"/>
      <c r="E45" s="2"/>
      <c r="F45" s="41"/>
      <c r="G45" s="2"/>
      <c r="H45" s="2"/>
      <c r="I45" s="2"/>
      <c r="J45" s="2"/>
      <c r="K45" s="2"/>
    </row>
    <row r="46" spans="1:14" x14ac:dyDescent="0.25">
      <c r="C46" s="2"/>
      <c r="D46" s="2"/>
      <c r="E46" s="2"/>
      <c r="F46" s="2"/>
      <c r="G46" s="2"/>
      <c r="H46" s="2"/>
      <c r="I46" s="2"/>
      <c r="J46" s="2"/>
      <c r="K46" s="2"/>
    </row>
    <row r="47" spans="1:14" x14ac:dyDescent="0.25">
      <c r="C47" s="2"/>
      <c r="D47" s="2"/>
      <c r="E47" s="2"/>
      <c r="F47" s="2"/>
      <c r="G47" s="2"/>
      <c r="H47" s="2"/>
      <c r="I47" s="2"/>
      <c r="J47" s="2"/>
      <c r="K47" s="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D2" sqref="D2"/>
    </sheetView>
  </sheetViews>
  <sheetFormatPr defaultRowHeight="15" x14ac:dyDescent="0.25"/>
  <cols>
    <col min="1" max="1" width="71.140625" customWidth="1"/>
    <col min="2" max="2" width="7.28515625" customWidth="1"/>
    <col min="3" max="3" width="14.42578125" customWidth="1"/>
    <col min="4" max="4" width="7.28515625" customWidth="1"/>
    <col min="5" max="5" width="12.7109375" customWidth="1"/>
  </cols>
  <sheetData>
    <row r="1" spans="1:5" x14ac:dyDescent="0.25">
      <c r="A1" s="25" t="s">
        <v>0</v>
      </c>
    </row>
    <row r="2" spans="1:5" x14ac:dyDescent="0.25">
      <c r="A2" s="25" t="s">
        <v>215</v>
      </c>
    </row>
    <row r="4" spans="1:5" x14ac:dyDescent="0.25">
      <c r="A4" s="137" t="s">
        <v>216</v>
      </c>
    </row>
    <row r="6" spans="1:5" x14ac:dyDescent="0.25">
      <c r="A6" s="138" t="s">
        <v>217</v>
      </c>
    </row>
    <row r="7" spans="1:5" x14ac:dyDescent="0.25">
      <c r="A7" t="s">
        <v>218</v>
      </c>
      <c r="C7" s="19">
        <v>1000</v>
      </c>
      <c r="D7" t="s">
        <v>219</v>
      </c>
    </row>
    <row r="8" spans="1:5" x14ac:dyDescent="0.25">
      <c r="A8" t="s">
        <v>220</v>
      </c>
      <c r="C8" s="19">
        <v>225000</v>
      </c>
      <c r="D8" t="s">
        <v>219</v>
      </c>
    </row>
    <row r="9" spans="1:5" x14ac:dyDescent="0.25">
      <c r="A9" t="s">
        <v>221</v>
      </c>
      <c r="C9" s="19">
        <v>75000</v>
      </c>
      <c r="D9" t="s">
        <v>219</v>
      </c>
    </row>
    <row r="10" spans="1:5" x14ac:dyDescent="0.25">
      <c r="A10" t="s">
        <v>222</v>
      </c>
      <c r="C10" s="19">
        <v>138000</v>
      </c>
      <c r="E10" s="19">
        <v>138000</v>
      </c>
    </row>
    <row r="11" spans="1:5" x14ac:dyDescent="0.25">
      <c r="A11" t="s">
        <v>223</v>
      </c>
      <c r="C11" s="19">
        <v>22287</v>
      </c>
      <c r="E11" s="19">
        <v>22287</v>
      </c>
    </row>
    <row r="12" spans="1:5" ht="17.25" x14ac:dyDescent="0.4">
      <c r="A12" t="s">
        <v>224</v>
      </c>
      <c r="C12" s="139">
        <v>51254</v>
      </c>
      <c r="E12" s="140">
        <v>51524</v>
      </c>
    </row>
    <row r="13" spans="1:5" ht="17.25" x14ac:dyDescent="0.4">
      <c r="C13" s="141">
        <f>SUM(C7:C12)</f>
        <v>512541</v>
      </c>
      <c r="E13" s="142">
        <f>SUM(E10:E12)</f>
        <v>211811</v>
      </c>
    </row>
    <row r="15" spans="1:5" x14ac:dyDescent="0.25">
      <c r="A15" s="138" t="s">
        <v>225</v>
      </c>
    </row>
    <row r="16" spans="1:5" x14ac:dyDescent="0.25">
      <c r="A16" t="s">
        <v>226</v>
      </c>
      <c r="C16" s="19">
        <v>1000</v>
      </c>
      <c r="D16" t="s">
        <v>219</v>
      </c>
    </row>
    <row r="17" spans="1:5" x14ac:dyDescent="0.25">
      <c r="A17" t="s">
        <v>227</v>
      </c>
      <c r="C17" s="19">
        <v>10000</v>
      </c>
      <c r="D17" t="s">
        <v>219</v>
      </c>
    </row>
    <row r="18" spans="1:5" x14ac:dyDescent="0.25">
      <c r="A18" t="s">
        <v>222</v>
      </c>
      <c r="C18" s="19">
        <v>10000</v>
      </c>
      <c r="E18" s="19">
        <v>10000</v>
      </c>
    </row>
    <row r="19" spans="1:5" ht="17.25" x14ac:dyDescent="0.4">
      <c r="A19" t="s">
        <v>224</v>
      </c>
      <c r="C19" s="140">
        <v>5000</v>
      </c>
      <c r="E19" s="139">
        <v>5000</v>
      </c>
    </row>
    <row r="20" spans="1:5" ht="17.25" x14ac:dyDescent="0.4">
      <c r="C20" s="143">
        <f>SUM(C16:C19)</f>
        <v>26000</v>
      </c>
      <c r="E20" s="142">
        <f>SUM(E18:E19)</f>
        <v>15000</v>
      </c>
    </row>
    <row r="22" spans="1:5" ht="17.25" x14ac:dyDescent="0.4">
      <c r="A22" s="1" t="s">
        <v>228</v>
      </c>
      <c r="E22" s="144">
        <f>SUM(E13+E20)</f>
        <v>226811</v>
      </c>
    </row>
    <row r="23" spans="1:5" x14ac:dyDescent="0.25">
      <c r="A23" s="1"/>
    </row>
    <row r="24" spans="1:5" ht="17.25" x14ac:dyDescent="0.4">
      <c r="A24" s="1" t="s">
        <v>229</v>
      </c>
      <c r="E24" s="145">
        <v>287673.93</v>
      </c>
    </row>
    <row r="25" spans="1:5" x14ac:dyDescent="0.25">
      <c r="A25" s="1"/>
    </row>
    <row r="26" spans="1:5" ht="17.25" x14ac:dyDescent="0.4">
      <c r="A26" s="1" t="s">
        <v>230</v>
      </c>
      <c r="E26" s="144">
        <f>SUM(E24-E22)</f>
        <v>60862.929999999993</v>
      </c>
    </row>
    <row r="28" spans="1:5" x14ac:dyDescent="0.25">
      <c r="A28" t="s">
        <v>231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7" sqref="B7"/>
    </sheetView>
  </sheetViews>
  <sheetFormatPr defaultRowHeight="15" x14ac:dyDescent="0.25"/>
  <cols>
    <col min="1" max="1" width="54" customWidth="1"/>
    <col min="2" max="2" width="33.140625" customWidth="1"/>
    <col min="4" max="4" width="10.5703125" bestFit="1" customWidth="1"/>
  </cols>
  <sheetData>
    <row r="1" spans="1:2" x14ac:dyDescent="0.25">
      <c r="A1" s="31" t="s">
        <v>0</v>
      </c>
      <c r="B1" s="1"/>
    </row>
    <row r="2" spans="1:2" x14ac:dyDescent="0.25">
      <c r="A2" s="31" t="s">
        <v>13</v>
      </c>
      <c r="B2" s="32"/>
    </row>
    <row r="3" spans="1:2" x14ac:dyDescent="0.25">
      <c r="A3" s="135"/>
      <c r="B3" s="32"/>
    </row>
    <row r="4" spans="1:2" x14ac:dyDescent="0.25">
      <c r="A4" s="3" t="s">
        <v>207</v>
      </c>
      <c r="B4" s="32"/>
    </row>
    <row r="5" spans="1:2" x14ac:dyDescent="0.25">
      <c r="A5" s="3" t="s">
        <v>208</v>
      </c>
      <c r="B5" s="32"/>
    </row>
    <row r="6" spans="1:2" x14ac:dyDescent="0.25">
      <c r="A6" s="3"/>
      <c r="B6" s="32"/>
    </row>
    <row r="7" spans="1:2" x14ac:dyDescent="0.25">
      <c r="A7" s="31" t="s">
        <v>15</v>
      </c>
      <c r="B7" s="44">
        <v>8220.83</v>
      </c>
    </row>
    <row r="8" spans="1:2" x14ac:dyDescent="0.25">
      <c r="A8" s="31" t="s">
        <v>209</v>
      </c>
      <c r="B8" s="134">
        <v>100</v>
      </c>
    </row>
    <row r="9" spans="1:2" x14ac:dyDescent="0.25">
      <c r="A9" s="31" t="s">
        <v>209</v>
      </c>
      <c r="B9" s="134">
        <v>325</v>
      </c>
    </row>
    <row r="10" spans="1:2" x14ac:dyDescent="0.25">
      <c r="A10" s="31" t="s">
        <v>209</v>
      </c>
      <c r="B10" s="134">
        <v>650</v>
      </c>
    </row>
    <row r="11" spans="1:2" x14ac:dyDescent="0.25">
      <c r="A11" s="31" t="s">
        <v>209</v>
      </c>
      <c r="B11" s="134">
        <v>50</v>
      </c>
    </row>
    <row r="12" spans="1:2" x14ac:dyDescent="0.25">
      <c r="A12" s="31" t="s">
        <v>210</v>
      </c>
      <c r="B12" s="54">
        <v>51.72</v>
      </c>
    </row>
    <row r="13" spans="1:2" x14ac:dyDescent="0.25">
      <c r="A13" s="31" t="s">
        <v>211</v>
      </c>
      <c r="B13" s="109">
        <v>2.63</v>
      </c>
    </row>
    <row r="14" spans="1:2" x14ac:dyDescent="0.25">
      <c r="A14" s="1" t="s">
        <v>16</v>
      </c>
      <c r="B14" s="44">
        <f>SUM(B7+B8+B9+B10+B11-B12+B13)</f>
        <v>9296.74</v>
      </c>
    </row>
    <row r="15" spans="1:2" x14ac:dyDescent="0.25">
      <c r="A15" s="1"/>
      <c r="B15" s="38"/>
    </row>
    <row r="16" spans="1:2" x14ac:dyDescent="0.25">
      <c r="A16" s="1" t="s">
        <v>17</v>
      </c>
      <c r="B16" s="44">
        <v>9296.74</v>
      </c>
    </row>
    <row r="17" spans="1:4" x14ac:dyDescent="0.25">
      <c r="A17" s="1" t="s">
        <v>209</v>
      </c>
      <c r="B17" s="11">
        <v>404</v>
      </c>
    </row>
    <row r="18" spans="1:4" x14ac:dyDescent="0.25">
      <c r="A18" s="1" t="s">
        <v>209</v>
      </c>
      <c r="B18" s="11">
        <v>62.5</v>
      </c>
    </row>
    <row r="19" spans="1:4" x14ac:dyDescent="0.25">
      <c r="A19" s="1" t="s">
        <v>211</v>
      </c>
      <c r="B19" s="50">
        <v>2.85</v>
      </c>
    </row>
    <row r="20" spans="1:4" x14ac:dyDescent="0.25">
      <c r="A20" s="1" t="s">
        <v>22</v>
      </c>
      <c r="B20" s="44">
        <v>9766.09</v>
      </c>
      <c r="D20" s="136"/>
    </row>
    <row r="21" spans="1:4" x14ac:dyDescent="0.25">
      <c r="A21" s="1"/>
      <c r="B21" s="38"/>
      <c r="D21" s="136"/>
    </row>
    <row r="22" spans="1:4" x14ac:dyDescent="0.25">
      <c r="A22" s="1"/>
      <c r="B22" s="20"/>
    </row>
    <row r="23" spans="1:4" x14ac:dyDescent="0.25">
      <c r="A23" s="1" t="s">
        <v>212</v>
      </c>
      <c r="B23" s="44">
        <v>9766.09</v>
      </c>
    </row>
    <row r="24" spans="1:4" x14ac:dyDescent="0.25">
      <c r="A24" s="1" t="s">
        <v>209</v>
      </c>
      <c r="B24" s="11">
        <v>425</v>
      </c>
    </row>
    <row r="25" spans="1:4" x14ac:dyDescent="0.25">
      <c r="A25" s="1" t="s">
        <v>211</v>
      </c>
      <c r="B25" s="50">
        <v>1.96</v>
      </c>
    </row>
    <row r="26" spans="1:4" x14ac:dyDescent="0.25">
      <c r="A26" s="1" t="s">
        <v>213</v>
      </c>
      <c r="B26" s="44">
        <f>SUM(B23+B24+B25)</f>
        <v>10193.049999999999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FLL Overview 2018 to Sept 2020</vt:lpstr>
      <vt:lpstr>2018 FLLC Checking</vt:lpstr>
      <vt:lpstr>2019  FLLC Checking</vt:lpstr>
      <vt:lpstr>2020 FLLC Checking</vt:lpstr>
      <vt:lpstr>2018 FLLC Dock Project</vt:lpstr>
      <vt:lpstr>2020 FLLC Dock Project</vt:lpstr>
      <vt:lpstr>2019 FLLC Dock Project</vt:lpstr>
      <vt:lpstr>2018 to 2020 Pacific Built</vt:lpstr>
      <vt:lpstr>Road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</dc:creator>
  <cp:lastModifiedBy>Jill Romano</cp:lastModifiedBy>
  <cp:lastPrinted>2020-09-20T00:25:35Z</cp:lastPrinted>
  <dcterms:created xsi:type="dcterms:W3CDTF">2020-09-06T21:22:13Z</dcterms:created>
  <dcterms:modified xsi:type="dcterms:W3CDTF">2020-09-20T00:27:02Z</dcterms:modified>
</cp:coreProperties>
</file>